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15" activeTab="0"/>
  </bookViews>
  <sheets>
    <sheet name="Sheet3" sheetId="1" r:id="rId1"/>
  </sheets>
  <definedNames>
    <definedName name="_xlnm._FilterDatabase" localSheetId="0" hidden="1">'Sheet3'!$A$3:$L$238</definedName>
  </definedNames>
  <calcPr fullCalcOnLoad="1"/>
</workbook>
</file>

<file path=xl/sharedStrings.xml><?xml version="1.0" encoding="utf-8"?>
<sst xmlns="http://schemas.openxmlformats.org/spreadsheetml/2006/main" count="1242" uniqueCount="346">
  <si>
    <t>深圳市龙华区观湖街道观城第一期城市更新项目（二期）土地、建（构）筑物权利人、测绘结果及搬迁补偿情况公示表</t>
  </si>
  <si>
    <t xml:space="preserve"> </t>
  </si>
  <si>
    <t>序号</t>
  </si>
  <si>
    <t>被搬迁人</t>
  </si>
  <si>
    <t>建（构）筑物编号</t>
  </si>
  <si>
    <t>原用途</t>
  </si>
  <si>
    <t>建筑面积（㎡）</t>
  </si>
  <si>
    <t>水平投影面积（㎡）</t>
  </si>
  <si>
    <t>空地编号</t>
  </si>
  <si>
    <t>空地面积（㎡）</t>
  </si>
  <si>
    <t>主体形成方式</t>
  </si>
  <si>
    <t>建（构）筑物现状</t>
  </si>
  <si>
    <t>协议履行情况</t>
  </si>
  <si>
    <t>备注</t>
  </si>
  <si>
    <t>何耀钦</t>
  </si>
  <si>
    <t>HD107</t>
  </si>
  <si>
    <t>住宅</t>
  </si>
  <si>
    <t>/</t>
  </si>
  <si>
    <t>搬迁补偿</t>
  </si>
  <si>
    <t>未拆除</t>
  </si>
  <si>
    <t>货币补偿已付清，回迁物业尚未履行</t>
  </si>
  <si>
    <t>向琴</t>
  </si>
  <si>
    <t>饶祝兰</t>
  </si>
  <si>
    <t>HD178</t>
  </si>
  <si>
    <t>李成辉</t>
  </si>
  <si>
    <t>李正璋</t>
  </si>
  <si>
    <t>黄秋云</t>
  </si>
  <si>
    <t>HD100</t>
  </si>
  <si>
    <t>曾家豪</t>
  </si>
  <si>
    <t>HD162</t>
  </si>
  <si>
    <t>何荣锋</t>
  </si>
  <si>
    <t>HD103</t>
  </si>
  <si>
    <t>麦美娟</t>
  </si>
  <si>
    <t>何剑明</t>
  </si>
  <si>
    <t>HD171</t>
  </si>
  <si>
    <t>何文杰</t>
  </si>
  <si>
    <t>何咏婷</t>
  </si>
  <si>
    <t>何咏诗</t>
  </si>
  <si>
    <t>何建辉</t>
  </si>
  <si>
    <t>何咏琪</t>
  </si>
  <si>
    <t>何建平</t>
  </si>
  <si>
    <t>何彩媚</t>
  </si>
  <si>
    <t>HD159</t>
  </si>
  <si>
    <t>对应的回迁、补偿已全部在一期进行监管</t>
  </si>
  <si>
    <t>何彩琴</t>
  </si>
  <si>
    <t>何彩英</t>
  </si>
  <si>
    <t>邓敏仪</t>
  </si>
  <si>
    <t>HD136</t>
  </si>
  <si>
    <t>邓国联</t>
  </si>
  <si>
    <t>HD144</t>
  </si>
  <si>
    <t>邓少颜</t>
  </si>
  <si>
    <t>邓振明</t>
  </si>
  <si>
    <t>邓智星</t>
  </si>
  <si>
    <t>何德爱</t>
  </si>
  <si>
    <t>HD126</t>
  </si>
  <si>
    <t>何运明</t>
  </si>
  <si>
    <t>HD112</t>
  </si>
  <si>
    <t>曹艳浓</t>
  </si>
  <si>
    <t>何思琪</t>
  </si>
  <si>
    <t>何曼棋</t>
  </si>
  <si>
    <t>何锦辉</t>
  </si>
  <si>
    <t>HD131</t>
  </si>
  <si>
    <t>何锦明</t>
  </si>
  <si>
    <t>HD141</t>
  </si>
  <si>
    <t>何修慈</t>
  </si>
  <si>
    <t>HD118</t>
  </si>
  <si>
    <t>何国强</t>
  </si>
  <si>
    <t>HD137</t>
  </si>
  <si>
    <t>何懿寅</t>
  </si>
  <si>
    <t>陈海龙</t>
  </si>
  <si>
    <t>HD130</t>
  </si>
  <si>
    <t>陈爱芳</t>
  </si>
  <si>
    <t>陈笔略</t>
  </si>
  <si>
    <t>陈水平</t>
  </si>
  <si>
    <t>陈笔华</t>
  </si>
  <si>
    <t>何紫宁
曾秀芳</t>
  </si>
  <si>
    <t>HD110</t>
  </si>
  <si>
    <t>货币补偿已付清，无其他补偿</t>
  </si>
  <si>
    <t>曾星亮</t>
  </si>
  <si>
    <t>HD135</t>
  </si>
  <si>
    <t>马惠珍</t>
  </si>
  <si>
    <t>曾黎明</t>
  </si>
  <si>
    <t>李梦影</t>
  </si>
  <si>
    <t>植华</t>
  </si>
  <si>
    <t>HD138</t>
  </si>
  <si>
    <t>Li Shan Hu（李珊瑚）</t>
  </si>
  <si>
    <t>HD120</t>
  </si>
  <si>
    <t>61.21</t>
  </si>
  <si>
    <t xml:space="preserve">Lie Wei Lie Luc Richard </t>
  </si>
  <si>
    <t>李光</t>
  </si>
  <si>
    <t>HD102</t>
  </si>
  <si>
    <t>何飞粦</t>
  </si>
  <si>
    <t>HD161</t>
  </si>
  <si>
    <t>何敏忠</t>
  </si>
  <si>
    <t>HD101</t>
  </si>
  <si>
    <t>李夏冰</t>
  </si>
  <si>
    <t>HD122</t>
  </si>
  <si>
    <t>15.02</t>
  </si>
  <si>
    <t>李燕玲</t>
  </si>
  <si>
    <t>陈爱珍</t>
  </si>
  <si>
    <t>HD090
HD091</t>
  </si>
  <si>
    <t>李运贤</t>
  </si>
  <si>
    <t>HD346-002</t>
  </si>
  <si>
    <t>邓彩红</t>
  </si>
  <si>
    <t>HD145</t>
  </si>
  <si>
    <t>蓝醒彪</t>
  </si>
  <si>
    <t>王小强</t>
  </si>
  <si>
    <t>HD181</t>
  </si>
  <si>
    <t>王小龙</t>
  </si>
  <si>
    <t>回迁物业尚未履行，无其他补偿</t>
  </si>
  <si>
    <t>刘园园</t>
  </si>
  <si>
    <t>李宪芳</t>
  </si>
  <si>
    <t xml:space="preserve">HD180 </t>
  </si>
  <si>
    <t>352.27</t>
  </si>
  <si>
    <t>何均良</t>
  </si>
  <si>
    <t>HD125</t>
  </si>
  <si>
    <t>李玉燕</t>
  </si>
  <si>
    <t xml:space="preserve">HD74 </t>
  </si>
  <si>
    <t>李骥煌</t>
  </si>
  <si>
    <t>HD065</t>
  </si>
  <si>
    <t>李俊辉</t>
  </si>
  <si>
    <t>李巧慧</t>
  </si>
  <si>
    <t>HD134</t>
  </si>
  <si>
    <t>李翠凤</t>
  </si>
  <si>
    <t>李骥煌
李俊辉</t>
  </si>
  <si>
    <t>HD187</t>
  </si>
  <si>
    <t>彭蔓琳</t>
  </si>
  <si>
    <t>HD076-002</t>
  </si>
  <si>
    <t>李育荣
李清河</t>
  </si>
  <si>
    <t>HD115</t>
  </si>
  <si>
    <t xml:space="preserve">HD133 </t>
  </si>
  <si>
    <t>505.99</t>
  </si>
  <si>
    <t>邹雪丽</t>
  </si>
  <si>
    <t>何仲萍</t>
  </si>
  <si>
    <t>HD119</t>
  </si>
  <si>
    <t>何仲和</t>
  </si>
  <si>
    <t>HD114</t>
  </si>
  <si>
    <t xml:space="preserve">何慧欣 </t>
  </si>
  <si>
    <t>HD160</t>
  </si>
  <si>
    <t>何雅文</t>
  </si>
  <si>
    <t>何俊霆</t>
  </si>
  <si>
    <t>何璈妍</t>
  </si>
  <si>
    <t>何淑贞</t>
  </si>
  <si>
    <t>何德强</t>
  </si>
  <si>
    <t>HD104</t>
  </si>
  <si>
    <t>HD140-001
HD140-002</t>
  </si>
  <si>
    <t>何勇达</t>
  </si>
  <si>
    <t>何勇军</t>
  </si>
  <si>
    <t>何志辉</t>
  </si>
  <si>
    <t>HD165
HD165-L1</t>
  </si>
  <si>
    <t>何燕群</t>
  </si>
  <si>
    <t>何燕玲</t>
  </si>
  <si>
    <t>何燕珊</t>
  </si>
  <si>
    <t>何燕南</t>
  </si>
  <si>
    <t>何育康</t>
  </si>
  <si>
    <t>何锦萍</t>
  </si>
  <si>
    <t>HD146
HD146-L1
HD146-L2</t>
  </si>
  <si>
    <t>李运平</t>
  </si>
  <si>
    <t>HD083
HD083-1
HD346-001
HD346-001-L1
HD346-001-L2</t>
  </si>
  <si>
    <t>周元英</t>
  </si>
  <si>
    <t>李麗娜</t>
  </si>
  <si>
    <t>李耀威</t>
  </si>
  <si>
    <t>何德恩</t>
  </si>
  <si>
    <t>HD170-001
HD170-002
HD170-L1
HD170-L2
HD170-L3
HD170-L4
HD170-L5</t>
  </si>
  <si>
    <t>何紫宁</t>
  </si>
  <si>
    <t>何天富</t>
  </si>
  <si>
    <t>何赐康</t>
  </si>
  <si>
    <t>何菊珍</t>
  </si>
  <si>
    <t>李新建</t>
  </si>
  <si>
    <t>HD068-001
HD068-002
HD068-L1
HD068-L2</t>
  </si>
  <si>
    <t>范小平</t>
  </si>
  <si>
    <t>李嘉宝</t>
  </si>
  <si>
    <t>高佳欣</t>
  </si>
  <si>
    <t>李振霖</t>
  </si>
  <si>
    <t>HD177
HD177-L1</t>
  </si>
  <si>
    <t>夏若冰</t>
  </si>
  <si>
    <t>夏若云</t>
  </si>
  <si>
    <t>HD116</t>
  </si>
  <si>
    <t>曾伟如</t>
  </si>
  <si>
    <t>何纪泉</t>
  </si>
  <si>
    <t>黎玉球</t>
  </si>
  <si>
    <t>HD080
HD082</t>
  </si>
  <si>
    <t>HD088
HD088-L1
HD088-L2</t>
  </si>
  <si>
    <t>HD093 
HD093-L1
HD093-L2
HD093-L3</t>
  </si>
  <si>
    <t>吴爱英</t>
  </si>
  <si>
    <t>李美聪</t>
  </si>
  <si>
    <t>李文锋</t>
  </si>
  <si>
    <t>何文聪</t>
  </si>
  <si>
    <t>HD163
HD163-1</t>
  </si>
  <si>
    <t>梁梅秀</t>
  </si>
  <si>
    <t>何月娥</t>
  </si>
  <si>
    <t>HD078
HD085
HD085-L1
HD076-001
HD076-001-L1
HD075
HD075-L1</t>
  </si>
  <si>
    <t>HD079-001
HD079-002
HD079-L1</t>
  </si>
  <si>
    <t>李新梅</t>
  </si>
  <si>
    <t>HD164
HD164-L1</t>
  </si>
  <si>
    <t>HD167
HD167-L1</t>
  </si>
  <si>
    <t>李志强</t>
  </si>
  <si>
    <t>HD143</t>
  </si>
  <si>
    <t>李杏龙</t>
  </si>
  <si>
    <t>李秋红
彭星海</t>
  </si>
  <si>
    <t>李秋霞
彭善清</t>
  </si>
  <si>
    <t>王润冰</t>
  </si>
  <si>
    <t>李秋如</t>
  </si>
  <si>
    <t>颜家亮</t>
  </si>
  <si>
    <t>HD172
L1
L2
HD173
HD174
HD175</t>
  </si>
  <si>
    <t>赵新玲</t>
  </si>
  <si>
    <t>颜哲</t>
  </si>
  <si>
    <t>朱丽萍</t>
  </si>
  <si>
    <t>王清</t>
  </si>
  <si>
    <t>尹伟</t>
  </si>
  <si>
    <t>张静雯</t>
  </si>
  <si>
    <t>雷秀妹</t>
  </si>
  <si>
    <t>刘奕斐</t>
  </si>
  <si>
    <t>HD132</t>
  </si>
  <si>
    <t>何凤英</t>
  </si>
  <si>
    <t>何秀奎</t>
  </si>
  <si>
    <t>HD123</t>
  </si>
  <si>
    <t>李景明</t>
  </si>
  <si>
    <t>HD128</t>
  </si>
  <si>
    <t>李浩轩</t>
  </si>
  <si>
    <t>HD076-003
HD076-003-L1</t>
  </si>
  <si>
    <t>陈丰年</t>
  </si>
  <si>
    <t>HD124</t>
  </si>
  <si>
    <t>李秋映</t>
  </si>
  <si>
    <t>HD098</t>
  </si>
  <si>
    <t>杨颖财</t>
  </si>
  <si>
    <t>HD092</t>
  </si>
  <si>
    <t>HD097</t>
  </si>
  <si>
    <t>卢甫伟</t>
  </si>
  <si>
    <t>HD076-004
HD076-004-L1</t>
  </si>
  <si>
    <t>何台鹏</t>
  </si>
  <si>
    <t>HD168
HD168-L1
HD168-L2</t>
  </si>
  <si>
    <t>何玉香</t>
  </si>
  <si>
    <t>HD113</t>
  </si>
  <si>
    <t>何玉凤</t>
  </si>
  <si>
    <t>刘瑞英</t>
  </si>
  <si>
    <t>HD147</t>
  </si>
  <si>
    <t>曾伟英</t>
  </si>
  <si>
    <t>HD148</t>
  </si>
  <si>
    <t>何仁聪</t>
  </si>
  <si>
    <t>杨世浩</t>
  </si>
  <si>
    <t>HD149</t>
  </si>
  <si>
    <t>杨伟盛</t>
  </si>
  <si>
    <t>杨伟健</t>
  </si>
  <si>
    <t>杨伟康</t>
  </si>
  <si>
    <t>杨上妹</t>
  </si>
  <si>
    <t>黄丽芳</t>
  </si>
  <si>
    <t>杨爱英</t>
  </si>
  <si>
    <t>HD150</t>
  </si>
  <si>
    <t>赵文杰</t>
  </si>
  <si>
    <t>赵文华</t>
  </si>
  <si>
    <t>沈燕苹</t>
  </si>
  <si>
    <t>HD151</t>
  </si>
  <si>
    <t>凌嘉怡</t>
  </si>
  <si>
    <t>周春平</t>
  </si>
  <si>
    <t>张燕</t>
  </si>
  <si>
    <t>何达胜</t>
  </si>
  <si>
    <t>HD152-001
HD152-002
HD152-003</t>
  </si>
  <si>
    <t>何清桂</t>
  </si>
  <si>
    <t>何小清</t>
  </si>
  <si>
    <t>何清慧</t>
  </si>
  <si>
    <t>何清霞</t>
  </si>
  <si>
    <t>何德明</t>
  </si>
  <si>
    <t>温小燕</t>
  </si>
  <si>
    <t>丁金辉</t>
  </si>
  <si>
    <t>周军</t>
  </si>
  <si>
    <t>廖尽香</t>
  </si>
  <si>
    <t>HD153</t>
  </si>
  <si>
    <t>温富强</t>
  </si>
  <si>
    <t>温富胜</t>
  </si>
  <si>
    <t>温裕生</t>
  </si>
  <si>
    <t>张广彪</t>
  </si>
  <si>
    <t>HD154</t>
  </si>
  <si>
    <t>张宝玲</t>
  </si>
  <si>
    <t>张宝峰</t>
  </si>
  <si>
    <t>张宝儿</t>
  </si>
  <si>
    <t>张景华</t>
  </si>
  <si>
    <t>黄利英</t>
  </si>
  <si>
    <t>陈锋华</t>
  </si>
  <si>
    <t>HD155</t>
  </si>
  <si>
    <t>陈权兵</t>
  </si>
  <si>
    <t>陈强</t>
  </si>
  <si>
    <t>陈铭</t>
  </si>
  <si>
    <t>李小银</t>
  </si>
  <si>
    <t>李运胜</t>
  </si>
  <si>
    <t>HD129</t>
  </si>
  <si>
    <t>禤卫健</t>
  </si>
  <si>
    <t>HD081</t>
  </si>
  <si>
    <t>何育堂</t>
  </si>
  <si>
    <t>HD127</t>
  </si>
  <si>
    <t>江惠茹</t>
  </si>
  <si>
    <t>HD139</t>
  </si>
  <si>
    <t>何茂新</t>
  </si>
  <si>
    <t>HD111</t>
  </si>
  <si>
    <t>何伟雄</t>
  </si>
  <si>
    <t>HD108</t>
  </si>
  <si>
    <t>林民伟</t>
  </si>
  <si>
    <t>HD176</t>
  </si>
  <si>
    <t>李运良</t>
  </si>
  <si>
    <t>HD117</t>
  </si>
  <si>
    <t>何宇光</t>
  </si>
  <si>
    <t>HD121</t>
  </si>
  <si>
    <t>李运和</t>
  </si>
  <si>
    <t>HD109</t>
  </si>
  <si>
    <t>李景文</t>
  </si>
  <si>
    <t>HD105</t>
  </si>
  <si>
    <t>李秉仁</t>
  </si>
  <si>
    <t>HD089
HD089-L1</t>
  </si>
  <si>
    <t>李秉华</t>
  </si>
  <si>
    <t>HD166
HD166-L1</t>
  </si>
  <si>
    <t>HD060
HD60-L1
HD060-L2</t>
  </si>
  <si>
    <t>HD346-003</t>
  </si>
  <si>
    <t>李运辉</t>
  </si>
  <si>
    <t>何勉春</t>
  </si>
  <si>
    <t>HD106</t>
  </si>
  <si>
    <t>何玉成</t>
  </si>
  <si>
    <t>HD142</t>
  </si>
  <si>
    <t>何玉芳</t>
  </si>
  <si>
    <t>深圳市大屋围股份合作公司</t>
  </si>
  <si>
    <t>2-018.01-C1
2-018.01-L4
2-018.01-L5</t>
  </si>
  <si>
    <t>杂用、仓库、配电房等</t>
  </si>
  <si>
    <t xml:space="preserve">对应的回迁、补偿已全部在一期进行监管 </t>
  </si>
  <si>
    <t>深圳市河东围股份合作公司</t>
  </si>
  <si>
    <t>3-007-C521
3-007-C522
3-007-C523
3-007-L529</t>
  </si>
  <si>
    <t>办公、杂用等</t>
  </si>
  <si>
    <t>3-005-L451</t>
  </si>
  <si>
    <t>厂房、门卫室、宿舍等</t>
  </si>
  <si>
    <t>深圳市宝观城股份合作公司</t>
  </si>
  <si>
    <t>2-002.01-C2
2-002.01-L1
2-002.01-L40</t>
  </si>
  <si>
    <t>宿舍、杂用</t>
  </si>
  <si>
    <t>2-003.01-C201
2-003.01-L201
2-003.01-L202
2-003.01-L203
2-003.01-L204</t>
  </si>
  <si>
    <t>厂房等</t>
  </si>
  <si>
    <t>2-004.01-C202
2-004.01-C203
2-004.01-L206
2-004.01-L207</t>
  </si>
  <si>
    <t>厂房、门卫室等</t>
  </si>
  <si>
    <t>2-005.01-C204
2-005.01-C205
2-005.01-L210
2-005.01-L211
2-005.01-L212
2-005.01-L213
2-005.01-L215</t>
  </si>
  <si>
    <t>厂房、杂用等</t>
  </si>
  <si>
    <t>2-009.01-C3
2-009.01-L2</t>
  </si>
  <si>
    <t>2-010.01-C4
2-010.01-L66</t>
  </si>
  <si>
    <t>2-011.01-C5
2-011.01-C6
2-011.01-C7
2-011.01-C8
2-011.01-C9
2-011.01-C17
2-011.01-L3
2-011.01-L4
2-011.01-L408</t>
  </si>
  <si>
    <t>宿舍、厂房等</t>
  </si>
  <si>
    <t>2-019.01-C118</t>
  </si>
  <si>
    <t>厂房、杂用</t>
  </si>
  <si>
    <t>2-020.01-L112</t>
  </si>
  <si>
    <t>厂房、配电房等</t>
  </si>
  <si>
    <t>2-024.01-C11</t>
  </si>
  <si>
    <t xml:space="preserve">    如有疑议，请在2023年4月24日至2023年5月8日期间内，到受理疑议单位提出。
    受理疑议单位： 深圳市龙华区观湖街道办事处    办公地点：观澜大道176号观湖街道办事处
    联系人：陈工                               电话：0755-29578169                                                                                                                                                                                                                                                   
    公示时间：2023年4月24日                 公示单位：深圳市龙华区观湖街道办事处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</si>
</sst>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隶书"/>
      <family val="3"/>
    </font>
    <font>
      <sz val="9"/>
      <name val="宋体"/>
      <family val="0"/>
    </font>
    <font>
      <sz val="9"/>
      <name val="仿宋"/>
      <family val="3"/>
    </font>
    <font>
      <b/>
      <sz val="9"/>
      <name val="仿宋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5" applyFont="1" applyFill="1" applyBorder="1" applyAlignment="1" applyProtection="1">
      <alignment horizontal="center" vertical="center"/>
      <protection locked="0"/>
    </xf>
    <xf numFmtId="176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176" fontId="4" fillId="0" borderId="10" xfId="0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="70" zoomScaleNormal="70" workbookViewId="0" topLeftCell="A224">
      <selection activeCell="I228" sqref="I228:I237"/>
    </sheetView>
  </sheetViews>
  <sheetFormatPr defaultColWidth="9.00390625" defaultRowHeight="14.25"/>
  <cols>
    <col min="3" max="3" width="13.375" style="0" customWidth="1"/>
    <col min="11" max="11" width="17.50390625" style="0" customWidth="1"/>
  </cols>
  <sheetData>
    <row r="1" spans="1:12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0"/>
    </row>
    <row r="2" spans="1:12" ht="14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1"/>
    </row>
    <row r="3" spans="1:12" ht="22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2" t="s">
        <v>11</v>
      </c>
      <c r="K3" s="22" t="s">
        <v>12</v>
      </c>
      <c r="L3" s="6" t="s">
        <v>13</v>
      </c>
    </row>
    <row r="4" spans="1:12" ht="14.25">
      <c r="A4" s="7">
        <f>MAX(A3:$B$4)+1</f>
        <v>1</v>
      </c>
      <c r="B4" s="7" t="s">
        <v>14</v>
      </c>
      <c r="C4" s="7" t="s">
        <v>15</v>
      </c>
      <c r="D4" s="7" t="s">
        <v>16</v>
      </c>
      <c r="E4" s="8">
        <v>477.74</v>
      </c>
      <c r="F4" s="8">
        <v>159.28</v>
      </c>
      <c r="G4" s="9" t="s">
        <v>17</v>
      </c>
      <c r="H4" s="9" t="s">
        <v>17</v>
      </c>
      <c r="I4" s="8" t="s">
        <v>18</v>
      </c>
      <c r="J4" s="8" t="s">
        <v>19</v>
      </c>
      <c r="K4" s="8" t="s">
        <v>20</v>
      </c>
      <c r="L4" s="9" t="s">
        <v>17</v>
      </c>
    </row>
    <row r="5" spans="1:12" ht="14.25">
      <c r="A5" s="7"/>
      <c r="B5" s="7" t="s">
        <v>21</v>
      </c>
      <c r="C5" s="7"/>
      <c r="D5" s="7"/>
      <c r="E5" s="8"/>
      <c r="F5" s="8"/>
      <c r="G5" s="9"/>
      <c r="H5" s="9"/>
      <c r="I5" s="8"/>
      <c r="J5" s="8"/>
      <c r="K5" s="8"/>
      <c r="L5" s="9"/>
    </row>
    <row r="6" spans="1:12" ht="14.25">
      <c r="A6" s="7">
        <f>MAX(A$4:$B5)+1</f>
        <v>2</v>
      </c>
      <c r="B6" s="7" t="s">
        <v>22</v>
      </c>
      <c r="C6" s="7" t="s">
        <v>23</v>
      </c>
      <c r="D6" s="10" t="s">
        <v>16</v>
      </c>
      <c r="E6" s="8">
        <v>120</v>
      </c>
      <c r="F6" s="8">
        <v>6.79</v>
      </c>
      <c r="G6" s="9" t="s">
        <v>17</v>
      </c>
      <c r="H6" s="9" t="s">
        <v>17</v>
      </c>
      <c r="I6" s="8" t="s">
        <v>18</v>
      </c>
      <c r="J6" s="8" t="s">
        <v>19</v>
      </c>
      <c r="K6" s="8" t="s">
        <v>20</v>
      </c>
      <c r="L6" s="9" t="s">
        <v>17</v>
      </c>
    </row>
    <row r="7" spans="1:12" ht="14.25">
      <c r="A7" s="7"/>
      <c r="B7" s="7" t="s">
        <v>24</v>
      </c>
      <c r="C7" s="7"/>
      <c r="D7" s="10"/>
      <c r="E7" s="8">
        <v>129.47</v>
      </c>
      <c r="F7" s="8"/>
      <c r="G7" s="9"/>
      <c r="H7" s="9"/>
      <c r="I7" s="8"/>
      <c r="J7" s="8"/>
      <c r="K7" s="8"/>
      <c r="L7" s="9"/>
    </row>
    <row r="8" spans="1:12" ht="14.25">
      <c r="A8" s="7"/>
      <c r="B8" s="7" t="s">
        <v>25</v>
      </c>
      <c r="C8" s="7"/>
      <c r="D8" s="10"/>
      <c r="E8" s="8">
        <v>120</v>
      </c>
      <c r="F8" s="8"/>
      <c r="G8" s="9"/>
      <c r="H8" s="9"/>
      <c r="I8" s="8"/>
      <c r="J8" s="8"/>
      <c r="K8" s="8"/>
      <c r="L8" s="9"/>
    </row>
    <row r="9" spans="1:12" ht="22.5">
      <c r="A9" s="7">
        <f>MAX(A$4:$B8)+1</f>
        <v>3</v>
      </c>
      <c r="B9" s="7" t="s">
        <v>26</v>
      </c>
      <c r="C9" s="7" t="s">
        <v>27</v>
      </c>
      <c r="D9" s="7" t="s">
        <v>16</v>
      </c>
      <c r="E9" s="8">
        <v>508.19</v>
      </c>
      <c r="F9" s="8">
        <v>258.87</v>
      </c>
      <c r="G9" s="11" t="s">
        <v>17</v>
      </c>
      <c r="H9" s="11" t="s">
        <v>17</v>
      </c>
      <c r="I9" s="8" t="s">
        <v>18</v>
      </c>
      <c r="J9" s="8" t="s">
        <v>19</v>
      </c>
      <c r="K9" s="8" t="s">
        <v>20</v>
      </c>
      <c r="L9" s="11" t="s">
        <v>17</v>
      </c>
    </row>
    <row r="10" spans="1:12" ht="22.5">
      <c r="A10" s="7">
        <f>MAX(A$4:$B9)+1</f>
        <v>4</v>
      </c>
      <c r="B10" s="7" t="s">
        <v>28</v>
      </c>
      <c r="C10" s="7" t="s">
        <v>29</v>
      </c>
      <c r="D10" s="7" t="s">
        <v>16</v>
      </c>
      <c r="E10" s="8">
        <v>320.25</v>
      </c>
      <c r="F10" s="8">
        <v>176.84</v>
      </c>
      <c r="G10" s="11" t="s">
        <v>17</v>
      </c>
      <c r="H10" s="11" t="s">
        <v>17</v>
      </c>
      <c r="I10" s="8" t="s">
        <v>18</v>
      </c>
      <c r="J10" s="8" t="s">
        <v>19</v>
      </c>
      <c r="K10" s="8" t="s">
        <v>20</v>
      </c>
      <c r="L10" s="11" t="s">
        <v>17</v>
      </c>
    </row>
    <row r="11" spans="1:12" ht="14.25">
      <c r="A11" s="7">
        <f>MAX(A$4:$B10)+1</f>
        <v>5</v>
      </c>
      <c r="B11" s="7" t="s">
        <v>30</v>
      </c>
      <c r="C11" s="7" t="s">
        <v>31</v>
      </c>
      <c r="D11" s="10" t="s">
        <v>16</v>
      </c>
      <c r="E11" s="8">
        <v>211.28</v>
      </c>
      <c r="F11" s="8">
        <v>133.22</v>
      </c>
      <c r="G11" s="11" t="s">
        <v>17</v>
      </c>
      <c r="H11" s="11" t="s">
        <v>17</v>
      </c>
      <c r="I11" s="8" t="s">
        <v>18</v>
      </c>
      <c r="J11" s="8" t="s">
        <v>19</v>
      </c>
      <c r="K11" s="8" t="s">
        <v>20</v>
      </c>
      <c r="L11" s="11" t="s">
        <v>17</v>
      </c>
    </row>
    <row r="12" spans="1:12" ht="14.25">
      <c r="A12" s="7"/>
      <c r="B12" s="7" t="s">
        <v>32</v>
      </c>
      <c r="C12" s="7"/>
      <c r="D12" s="10"/>
      <c r="E12" s="8">
        <v>342.09</v>
      </c>
      <c r="F12" s="8"/>
      <c r="G12" s="12"/>
      <c r="H12" s="12"/>
      <c r="I12" s="8"/>
      <c r="J12" s="8"/>
      <c r="K12" s="8"/>
      <c r="L12" s="12"/>
    </row>
    <row r="13" spans="1:12" ht="14.25">
      <c r="A13" s="7">
        <f>MAX(A$4:$B12)+1</f>
        <v>6</v>
      </c>
      <c r="B13" s="7" t="s">
        <v>33</v>
      </c>
      <c r="C13" s="7" t="s">
        <v>34</v>
      </c>
      <c r="D13" s="10" t="s">
        <v>16</v>
      </c>
      <c r="E13" s="8">
        <v>175.52</v>
      </c>
      <c r="F13" s="8">
        <v>123.73</v>
      </c>
      <c r="G13" s="11" t="s">
        <v>17</v>
      </c>
      <c r="H13" s="11" t="s">
        <v>17</v>
      </c>
      <c r="I13" s="8" t="s">
        <v>18</v>
      </c>
      <c r="J13" s="8" t="s">
        <v>19</v>
      </c>
      <c r="K13" s="7" t="s">
        <v>20</v>
      </c>
      <c r="L13" s="11" t="s">
        <v>17</v>
      </c>
    </row>
    <row r="14" spans="1:12" ht="14.25">
      <c r="A14" s="7"/>
      <c r="B14" s="7" t="s">
        <v>35</v>
      </c>
      <c r="C14" s="7"/>
      <c r="D14" s="10"/>
      <c r="E14" s="8">
        <v>400</v>
      </c>
      <c r="F14" s="8"/>
      <c r="G14" s="11"/>
      <c r="H14" s="11"/>
      <c r="I14" s="8"/>
      <c r="J14" s="8"/>
      <c r="K14" s="7"/>
      <c r="L14" s="11"/>
    </row>
    <row r="15" spans="1:12" ht="14.25">
      <c r="A15" s="7"/>
      <c r="B15" s="7" t="s">
        <v>36</v>
      </c>
      <c r="C15" s="7"/>
      <c r="D15" s="10"/>
      <c r="E15" s="8">
        <v>200</v>
      </c>
      <c r="F15" s="8"/>
      <c r="G15" s="11"/>
      <c r="H15" s="11"/>
      <c r="I15" s="8"/>
      <c r="J15" s="8"/>
      <c r="K15" s="7"/>
      <c r="L15" s="11"/>
    </row>
    <row r="16" spans="1:12" ht="14.25">
      <c r="A16" s="7"/>
      <c r="B16" s="7" t="s">
        <v>37</v>
      </c>
      <c r="C16" s="7"/>
      <c r="D16" s="10"/>
      <c r="E16" s="8">
        <v>100</v>
      </c>
      <c r="F16" s="8"/>
      <c r="G16" s="11"/>
      <c r="H16" s="11"/>
      <c r="I16" s="8"/>
      <c r="J16" s="8"/>
      <c r="K16" s="7"/>
      <c r="L16" s="11"/>
    </row>
    <row r="17" spans="1:12" ht="14.25">
      <c r="A17" s="7"/>
      <c r="B17" s="7" t="s">
        <v>38</v>
      </c>
      <c r="C17" s="7"/>
      <c r="D17" s="10"/>
      <c r="E17" s="8">
        <v>200</v>
      </c>
      <c r="F17" s="8"/>
      <c r="G17" s="11"/>
      <c r="H17" s="11"/>
      <c r="I17" s="8"/>
      <c r="J17" s="8"/>
      <c r="K17" s="7"/>
      <c r="L17" s="11"/>
    </row>
    <row r="18" spans="1:12" ht="14.25">
      <c r="A18" s="7"/>
      <c r="B18" s="7" t="s">
        <v>39</v>
      </c>
      <c r="C18" s="7"/>
      <c r="D18" s="10"/>
      <c r="E18" s="8">
        <v>200</v>
      </c>
      <c r="F18" s="8"/>
      <c r="G18" s="11"/>
      <c r="H18" s="11"/>
      <c r="I18" s="8"/>
      <c r="J18" s="8"/>
      <c r="K18" s="7"/>
      <c r="L18" s="11"/>
    </row>
    <row r="19" spans="1:12" ht="14.25">
      <c r="A19" s="7"/>
      <c r="B19" s="7" t="s">
        <v>40</v>
      </c>
      <c r="C19" s="7"/>
      <c r="D19" s="10"/>
      <c r="E19" s="8">
        <v>200</v>
      </c>
      <c r="F19" s="8"/>
      <c r="G19" s="11"/>
      <c r="H19" s="11"/>
      <c r="I19" s="8"/>
      <c r="J19" s="8"/>
      <c r="K19" s="7"/>
      <c r="L19" s="11"/>
    </row>
    <row r="20" spans="1:12" ht="14.25">
      <c r="A20" s="7">
        <f>MAX(A$4:$B19)+1</f>
        <v>7</v>
      </c>
      <c r="B20" s="7" t="s">
        <v>41</v>
      </c>
      <c r="C20" s="7" t="s">
        <v>42</v>
      </c>
      <c r="D20" s="7" t="s">
        <v>16</v>
      </c>
      <c r="E20" s="8">
        <f>745.75</f>
        <v>745.75</v>
      </c>
      <c r="F20" s="8">
        <f>(109.78+11.51+170.65)</f>
        <v>291.94</v>
      </c>
      <c r="G20" s="11" t="s">
        <v>17</v>
      </c>
      <c r="H20" s="11" t="s">
        <v>17</v>
      </c>
      <c r="I20" s="8" t="s">
        <v>18</v>
      </c>
      <c r="J20" s="8" t="s">
        <v>19</v>
      </c>
      <c r="K20" s="8" t="s">
        <v>43</v>
      </c>
      <c r="L20" s="11" t="s">
        <v>17</v>
      </c>
    </row>
    <row r="21" spans="1:12" ht="14.25">
      <c r="A21" s="7"/>
      <c r="B21" s="7" t="s">
        <v>44</v>
      </c>
      <c r="C21" s="7"/>
      <c r="D21" s="7"/>
      <c r="E21" s="8"/>
      <c r="F21" s="8"/>
      <c r="G21" s="11"/>
      <c r="H21" s="11"/>
      <c r="I21" s="8"/>
      <c r="J21" s="8"/>
      <c r="K21" s="8"/>
      <c r="L21" s="11"/>
    </row>
    <row r="22" spans="1:12" ht="14.25">
      <c r="A22" s="7"/>
      <c r="B22" s="7" t="s">
        <v>45</v>
      </c>
      <c r="C22" s="7"/>
      <c r="D22" s="7"/>
      <c r="E22" s="8"/>
      <c r="F22" s="8"/>
      <c r="G22" s="11"/>
      <c r="H22" s="11"/>
      <c r="I22" s="8"/>
      <c r="J22" s="8"/>
      <c r="K22" s="8"/>
      <c r="L22" s="11"/>
    </row>
    <row r="23" spans="1:12" ht="22.5">
      <c r="A23" s="7">
        <f>MAX(A$4:$B22)+1</f>
        <v>8</v>
      </c>
      <c r="B23" s="7" t="s">
        <v>46</v>
      </c>
      <c r="C23" s="7" t="s">
        <v>47</v>
      </c>
      <c r="D23" s="7" t="s">
        <v>16</v>
      </c>
      <c r="E23" s="8">
        <v>572.35</v>
      </c>
      <c r="F23" s="8">
        <v>34.58</v>
      </c>
      <c r="G23" s="11" t="s">
        <v>17</v>
      </c>
      <c r="H23" s="11" t="s">
        <v>17</v>
      </c>
      <c r="I23" s="8" t="s">
        <v>18</v>
      </c>
      <c r="J23" s="8" t="s">
        <v>19</v>
      </c>
      <c r="K23" s="8" t="s">
        <v>20</v>
      </c>
      <c r="L23" s="11" t="s">
        <v>17</v>
      </c>
    </row>
    <row r="24" spans="1:12" ht="14.25">
      <c r="A24" s="7">
        <f>MAX(A$4:$B23)+1</f>
        <v>9</v>
      </c>
      <c r="B24" s="7" t="s">
        <v>48</v>
      </c>
      <c r="C24" s="7" t="s">
        <v>49</v>
      </c>
      <c r="D24" s="13" t="s">
        <v>16</v>
      </c>
      <c r="E24" s="8">
        <v>1062.44</v>
      </c>
      <c r="F24" s="8">
        <v>352.05</v>
      </c>
      <c r="G24" s="11" t="s">
        <v>17</v>
      </c>
      <c r="H24" s="11" t="s">
        <v>17</v>
      </c>
      <c r="I24" s="8" t="s">
        <v>18</v>
      </c>
      <c r="J24" s="17" t="s">
        <v>19</v>
      </c>
      <c r="K24" s="10" t="s">
        <v>20</v>
      </c>
      <c r="L24" s="11" t="s">
        <v>17</v>
      </c>
    </row>
    <row r="25" spans="1:12" ht="14.25">
      <c r="A25" s="7"/>
      <c r="B25" s="7" t="s">
        <v>50</v>
      </c>
      <c r="C25" s="7"/>
      <c r="D25" s="13"/>
      <c r="E25" s="8"/>
      <c r="F25" s="8"/>
      <c r="G25" s="11"/>
      <c r="H25" s="11"/>
      <c r="I25" s="8"/>
      <c r="J25" s="17"/>
      <c r="K25" s="10"/>
      <c r="L25" s="11"/>
    </row>
    <row r="26" spans="1:12" ht="14.25">
      <c r="A26" s="7"/>
      <c r="B26" s="7" t="s">
        <v>51</v>
      </c>
      <c r="C26" s="7"/>
      <c r="D26" s="13"/>
      <c r="E26" s="8"/>
      <c r="F26" s="8"/>
      <c r="G26" s="11"/>
      <c r="H26" s="11"/>
      <c r="I26" s="8"/>
      <c r="J26" s="17"/>
      <c r="K26" s="10"/>
      <c r="L26" s="11"/>
    </row>
    <row r="27" spans="1:12" ht="14.25">
      <c r="A27" s="7"/>
      <c r="B27" s="7" t="s">
        <v>52</v>
      </c>
      <c r="C27" s="7"/>
      <c r="D27" s="13"/>
      <c r="E27" s="8"/>
      <c r="F27" s="8"/>
      <c r="G27" s="11"/>
      <c r="H27" s="11"/>
      <c r="I27" s="8"/>
      <c r="J27" s="17"/>
      <c r="K27" s="10"/>
      <c r="L27" s="11"/>
    </row>
    <row r="28" spans="1:12" ht="22.5">
      <c r="A28" s="7">
        <f>MAX(A$4:$B27)+1</f>
        <v>10</v>
      </c>
      <c r="B28" s="7" t="s">
        <v>53</v>
      </c>
      <c r="C28" s="7" t="s">
        <v>54</v>
      </c>
      <c r="D28" s="7" t="s">
        <v>16</v>
      </c>
      <c r="E28" s="8">
        <v>423.89</v>
      </c>
      <c r="F28" s="8">
        <v>6.28</v>
      </c>
      <c r="G28" s="11" t="s">
        <v>17</v>
      </c>
      <c r="H28" s="11" t="s">
        <v>17</v>
      </c>
      <c r="I28" s="8" t="s">
        <v>18</v>
      </c>
      <c r="J28" s="8" t="s">
        <v>19</v>
      </c>
      <c r="K28" s="8" t="s">
        <v>20</v>
      </c>
      <c r="L28" s="11" t="s">
        <v>17</v>
      </c>
    </row>
    <row r="29" spans="1:12" ht="14.25">
      <c r="A29" s="7">
        <f>MAX(A$4:$B28)+1</f>
        <v>11</v>
      </c>
      <c r="B29" s="7" t="s">
        <v>55</v>
      </c>
      <c r="C29" s="7" t="s">
        <v>56</v>
      </c>
      <c r="D29" s="7" t="s">
        <v>16</v>
      </c>
      <c r="E29" s="8">
        <v>793.73</v>
      </c>
      <c r="F29" s="8">
        <v>23.67</v>
      </c>
      <c r="G29" s="11" t="s">
        <v>17</v>
      </c>
      <c r="H29" s="11" t="s">
        <v>17</v>
      </c>
      <c r="I29" s="8" t="s">
        <v>18</v>
      </c>
      <c r="J29" s="8" t="s">
        <v>19</v>
      </c>
      <c r="K29" s="10" t="s">
        <v>20</v>
      </c>
      <c r="L29" s="11" t="s">
        <v>17</v>
      </c>
    </row>
    <row r="30" spans="1:12" ht="14.25">
      <c r="A30" s="7"/>
      <c r="B30" s="7" t="s">
        <v>57</v>
      </c>
      <c r="C30" s="7"/>
      <c r="D30" s="7"/>
      <c r="E30" s="8"/>
      <c r="F30" s="8"/>
      <c r="G30" s="11"/>
      <c r="H30" s="11"/>
      <c r="I30" s="8"/>
      <c r="J30" s="8"/>
      <c r="K30" s="10"/>
      <c r="L30" s="11"/>
    </row>
    <row r="31" spans="1:12" ht="14.25">
      <c r="A31" s="7"/>
      <c r="B31" s="7" t="s">
        <v>58</v>
      </c>
      <c r="C31" s="7"/>
      <c r="D31" s="7"/>
      <c r="E31" s="8"/>
      <c r="F31" s="8"/>
      <c r="G31" s="11"/>
      <c r="H31" s="11"/>
      <c r="I31" s="8"/>
      <c r="J31" s="8"/>
      <c r="K31" s="10"/>
      <c r="L31" s="11"/>
    </row>
    <row r="32" spans="1:12" ht="14.25">
      <c r="A32" s="7"/>
      <c r="B32" s="7" t="s">
        <v>59</v>
      </c>
      <c r="C32" s="7"/>
      <c r="D32" s="7"/>
      <c r="E32" s="8"/>
      <c r="F32" s="8"/>
      <c r="G32" s="11"/>
      <c r="H32" s="11"/>
      <c r="I32" s="8"/>
      <c r="J32" s="8"/>
      <c r="K32" s="10"/>
      <c r="L32" s="11"/>
    </row>
    <row r="33" spans="1:12" ht="22.5">
      <c r="A33" s="7">
        <f>MAX(A$4:$B32)+1</f>
        <v>12</v>
      </c>
      <c r="B33" s="7" t="s">
        <v>60</v>
      </c>
      <c r="C33" s="7" t="s">
        <v>61</v>
      </c>
      <c r="D33" s="7" t="s">
        <v>16</v>
      </c>
      <c r="E33" s="8">
        <v>546.24</v>
      </c>
      <c r="F33" s="8">
        <v>82.28</v>
      </c>
      <c r="G33" s="11" t="s">
        <v>17</v>
      </c>
      <c r="H33" s="11" t="s">
        <v>17</v>
      </c>
      <c r="I33" s="8" t="s">
        <v>18</v>
      </c>
      <c r="J33" s="8" t="s">
        <v>19</v>
      </c>
      <c r="K33" s="8" t="s">
        <v>20</v>
      </c>
      <c r="L33" s="11" t="s">
        <v>17</v>
      </c>
    </row>
    <row r="34" spans="1:12" ht="22.5">
      <c r="A34" s="7">
        <f>MAX(A$4:$B33)+1</f>
        <v>13</v>
      </c>
      <c r="B34" s="7" t="s">
        <v>62</v>
      </c>
      <c r="C34" s="7" t="s">
        <v>63</v>
      </c>
      <c r="D34" s="7" t="s">
        <v>16</v>
      </c>
      <c r="E34" s="8">
        <v>879.65</v>
      </c>
      <c r="F34" s="8">
        <v>150.23</v>
      </c>
      <c r="G34" s="11" t="s">
        <v>17</v>
      </c>
      <c r="H34" s="11" t="s">
        <v>17</v>
      </c>
      <c r="I34" s="8" t="s">
        <v>18</v>
      </c>
      <c r="J34" s="8" t="s">
        <v>19</v>
      </c>
      <c r="K34" s="8" t="s">
        <v>20</v>
      </c>
      <c r="L34" s="11" t="s">
        <v>17</v>
      </c>
    </row>
    <row r="35" spans="1:12" ht="22.5">
      <c r="A35" s="7">
        <f>MAX(A$4:$B34)+1</f>
        <v>14</v>
      </c>
      <c r="B35" s="7" t="s">
        <v>64</v>
      </c>
      <c r="C35" s="7" t="s">
        <v>65</v>
      </c>
      <c r="D35" s="7" t="s">
        <v>16</v>
      </c>
      <c r="E35" s="8">
        <v>533.99</v>
      </c>
      <c r="F35" s="8">
        <v>104.88</v>
      </c>
      <c r="G35" s="11" t="s">
        <v>17</v>
      </c>
      <c r="H35" s="11" t="s">
        <v>17</v>
      </c>
      <c r="I35" s="8" t="s">
        <v>18</v>
      </c>
      <c r="J35" s="8" t="s">
        <v>19</v>
      </c>
      <c r="K35" s="8" t="s">
        <v>20</v>
      </c>
      <c r="L35" s="11" t="s">
        <v>17</v>
      </c>
    </row>
    <row r="36" spans="1:12" ht="14.25">
      <c r="A36" s="7">
        <f>MAX(A$4:$B35)+1</f>
        <v>15</v>
      </c>
      <c r="B36" s="7" t="s">
        <v>66</v>
      </c>
      <c r="C36" s="7" t="s">
        <v>67</v>
      </c>
      <c r="D36" s="7" t="s">
        <v>16</v>
      </c>
      <c r="E36" s="8">
        <f>691.16</f>
        <v>691.16</v>
      </c>
      <c r="F36" s="8">
        <f>75.64+11.29</f>
        <v>86.93</v>
      </c>
      <c r="G36" s="11" t="s">
        <v>17</v>
      </c>
      <c r="H36" s="11" t="s">
        <v>17</v>
      </c>
      <c r="I36" s="8" t="s">
        <v>18</v>
      </c>
      <c r="J36" s="8" t="s">
        <v>19</v>
      </c>
      <c r="K36" s="8" t="s">
        <v>20</v>
      </c>
      <c r="L36" s="11" t="s">
        <v>17</v>
      </c>
    </row>
    <row r="37" spans="1:12" ht="14.25">
      <c r="A37" s="7"/>
      <c r="B37" s="7" t="s">
        <v>68</v>
      </c>
      <c r="C37" s="7"/>
      <c r="D37" s="7"/>
      <c r="E37" s="8"/>
      <c r="F37" s="8"/>
      <c r="G37" s="11"/>
      <c r="H37" s="11"/>
      <c r="I37" s="8"/>
      <c r="J37" s="8"/>
      <c r="K37" s="8"/>
      <c r="L37" s="11"/>
    </row>
    <row r="38" spans="1:12" ht="14.25">
      <c r="A38" s="7">
        <f>MAX(A$4:$B37)+1</f>
        <v>16</v>
      </c>
      <c r="B38" s="7" t="s">
        <v>69</v>
      </c>
      <c r="C38" s="7" t="s">
        <v>70</v>
      </c>
      <c r="D38" s="14" t="s">
        <v>16</v>
      </c>
      <c r="E38" s="8">
        <v>753.41</v>
      </c>
      <c r="F38" s="15">
        <v>108.81</v>
      </c>
      <c r="G38" s="11" t="s">
        <v>17</v>
      </c>
      <c r="H38" s="11" t="s">
        <v>17</v>
      </c>
      <c r="I38" s="8" t="s">
        <v>18</v>
      </c>
      <c r="J38" s="15" t="s">
        <v>19</v>
      </c>
      <c r="K38" s="8" t="s">
        <v>20</v>
      </c>
      <c r="L38" s="11" t="s">
        <v>17</v>
      </c>
    </row>
    <row r="39" spans="1:12" ht="14.25">
      <c r="A39" s="7"/>
      <c r="B39" s="7" t="s">
        <v>71</v>
      </c>
      <c r="C39" s="7"/>
      <c r="D39" s="14"/>
      <c r="E39" s="8"/>
      <c r="F39" s="15"/>
      <c r="G39" s="11"/>
      <c r="H39" s="11"/>
      <c r="I39" s="8"/>
      <c r="J39" s="15"/>
      <c r="K39" s="8"/>
      <c r="L39" s="11"/>
    </row>
    <row r="40" spans="1:12" ht="14.25">
      <c r="A40" s="7"/>
      <c r="B40" s="7" t="s">
        <v>72</v>
      </c>
      <c r="C40" s="7"/>
      <c r="D40" s="14"/>
      <c r="E40" s="8"/>
      <c r="F40" s="15"/>
      <c r="G40" s="11"/>
      <c r="H40" s="11"/>
      <c r="I40" s="8"/>
      <c r="J40" s="15"/>
      <c r="K40" s="8"/>
      <c r="L40" s="11"/>
    </row>
    <row r="41" spans="1:12" ht="14.25">
      <c r="A41" s="7"/>
      <c r="B41" s="7" t="s">
        <v>73</v>
      </c>
      <c r="C41" s="7"/>
      <c r="D41" s="14"/>
      <c r="E41" s="8"/>
      <c r="F41" s="15"/>
      <c r="G41" s="11"/>
      <c r="H41" s="11"/>
      <c r="I41" s="8"/>
      <c r="J41" s="15"/>
      <c r="K41" s="8"/>
      <c r="L41" s="11"/>
    </row>
    <row r="42" spans="1:12" ht="14.25">
      <c r="A42" s="7"/>
      <c r="B42" s="7" t="s">
        <v>74</v>
      </c>
      <c r="C42" s="7"/>
      <c r="D42" s="14"/>
      <c r="E42" s="8"/>
      <c r="F42" s="15"/>
      <c r="G42" s="11"/>
      <c r="H42" s="11"/>
      <c r="I42" s="8"/>
      <c r="J42" s="15"/>
      <c r="K42" s="8"/>
      <c r="L42" s="11"/>
    </row>
    <row r="43" spans="1:12" ht="22.5">
      <c r="A43" s="16">
        <f>MAX(A$4:$B42)+1</f>
        <v>17</v>
      </c>
      <c r="B43" s="7" t="s">
        <v>75</v>
      </c>
      <c r="C43" s="7" t="s">
        <v>76</v>
      </c>
      <c r="D43" s="16" t="s">
        <v>16</v>
      </c>
      <c r="E43" s="17">
        <v>397.28</v>
      </c>
      <c r="F43" s="17">
        <v>6.53</v>
      </c>
      <c r="G43" s="11" t="s">
        <v>17</v>
      </c>
      <c r="H43" s="11" t="s">
        <v>17</v>
      </c>
      <c r="I43" s="17" t="s">
        <v>18</v>
      </c>
      <c r="J43" s="17" t="s">
        <v>19</v>
      </c>
      <c r="K43" s="8" t="s">
        <v>77</v>
      </c>
      <c r="L43" s="11" t="s">
        <v>17</v>
      </c>
    </row>
    <row r="44" spans="1:12" ht="14.25">
      <c r="A44" s="16">
        <f>MAX(A$4:$B43)+1</f>
        <v>18</v>
      </c>
      <c r="B44" s="7" t="s">
        <v>78</v>
      </c>
      <c r="C44" s="7" t="s">
        <v>79</v>
      </c>
      <c r="D44" s="16" t="s">
        <v>16</v>
      </c>
      <c r="E44" s="17">
        <v>1761.91</v>
      </c>
      <c r="F44" s="17">
        <v>84.72</v>
      </c>
      <c r="G44" s="11" t="s">
        <v>17</v>
      </c>
      <c r="H44" s="11" t="s">
        <v>17</v>
      </c>
      <c r="I44" s="17" t="s">
        <v>18</v>
      </c>
      <c r="J44" s="17" t="s">
        <v>19</v>
      </c>
      <c r="K44" s="10" t="s">
        <v>20</v>
      </c>
      <c r="L44" s="11" t="s">
        <v>17</v>
      </c>
    </row>
    <row r="45" spans="1:12" ht="14.25">
      <c r="A45" s="16"/>
      <c r="B45" s="7" t="s">
        <v>80</v>
      </c>
      <c r="C45" s="7"/>
      <c r="D45" s="16"/>
      <c r="E45" s="17"/>
      <c r="F45" s="17"/>
      <c r="G45" s="11"/>
      <c r="H45" s="11"/>
      <c r="I45" s="17"/>
      <c r="J45" s="17"/>
      <c r="K45" s="10"/>
      <c r="L45" s="11"/>
    </row>
    <row r="46" spans="1:12" ht="14.25">
      <c r="A46" s="16"/>
      <c r="B46" s="7" t="s">
        <v>81</v>
      </c>
      <c r="C46" s="7"/>
      <c r="D46" s="16"/>
      <c r="E46" s="17"/>
      <c r="F46" s="17"/>
      <c r="G46" s="11"/>
      <c r="H46" s="11"/>
      <c r="I46" s="17"/>
      <c r="J46" s="17"/>
      <c r="K46" s="10"/>
      <c r="L46" s="11"/>
    </row>
    <row r="47" spans="1:12" ht="14.25">
      <c r="A47" s="16"/>
      <c r="B47" s="7" t="s">
        <v>82</v>
      </c>
      <c r="C47" s="7"/>
      <c r="D47" s="16"/>
      <c r="E47" s="17"/>
      <c r="F47" s="17"/>
      <c r="G47" s="11"/>
      <c r="H47" s="11"/>
      <c r="I47" s="17"/>
      <c r="J47" s="17"/>
      <c r="K47" s="10"/>
      <c r="L47" s="11"/>
    </row>
    <row r="48" spans="1:12" ht="22.5">
      <c r="A48" s="16">
        <f>MAX(A$4:$B47)+1</f>
        <v>19</v>
      </c>
      <c r="B48" s="7" t="s">
        <v>83</v>
      </c>
      <c r="C48" s="7" t="s">
        <v>84</v>
      </c>
      <c r="D48" s="7" t="s">
        <v>16</v>
      </c>
      <c r="E48" s="8">
        <v>725.14</v>
      </c>
      <c r="F48" s="8">
        <v>184.18</v>
      </c>
      <c r="G48" s="11" t="s">
        <v>17</v>
      </c>
      <c r="H48" s="11" t="s">
        <v>17</v>
      </c>
      <c r="I48" s="8" t="s">
        <v>18</v>
      </c>
      <c r="J48" s="8" t="s">
        <v>19</v>
      </c>
      <c r="K48" s="8" t="s">
        <v>20</v>
      </c>
      <c r="L48" s="11" t="s">
        <v>17</v>
      </c>
    </row>
    <row r="49" spans="1:12" ht="22.5">
      <c r="A49" s="16">
        <f>MAX(A$4:$B48)+1</f>
        <v>20</v>
      </c>
      <c r="B49" s="7" t="s">
        <v>85</v>
      </c>
      <c r="C49" s="7" t="s">
        <v>86</v>
      </c>
      <c r="D49" s="7" t="s">
        <v>16</v>
      </c>
      <c r="E49" s="8">
        <v>464.65</v>
      </c>
      <c r="F49" s="8" t="s">
        <v>87</v>
      </c>
      <c r="G49" s="11" t="s">
        <v>17</v>
      </c>
      <c r="H49" s="11" t="s">
        <v>17</v>
      </c>
      <c r="I49" s="8" t="s">
        <v>18</v>
      </c>
      <c r="J49" s="8" t="s">
        <v>19</v>
      </c>
      <c r="K49" s="10" t="s">
        <v>20</v>
      </c>
      <c r="L49" s="11" t="s">
        <v>17</v>
      </c>
    </row>
    <row r="50" spans="1:12" ht="22.5">
      <c r="A50" s="16"/>
      <c r="B50" s="7" t="s">
        <v>88</v>
      </c>
      <c r="C50" s="7"/>
      <c r="D50" s="7"/>
      <c r="E50" s="8"/>
      <c r="F50" s="8"/>
      <c r="G50" s="11"/>
      <c r="H50" s="11"/>
      <c r="I50" s="8"/>
      <c r="J50" s="8"/>
      <c r="K50" s="10"/>
      <c r="L50" s="11"/>
    </row>
    <row r="51" spans="1:12" ht="22.5">
      <c r="A51" s="16">
        <f>MAX(A$4:$B50)+1</f>
        <v>21</v>
      </c>
      <c r="B51" s="7" t="s">
        <v>89</v>
      </c>
      <c r="C51" s="7" t="s">
        <v>90</v>
      </c>
      <c r="D51" s="7" t="s">
        <v>16</v>
      </c>
      <c r="E51" s="8">
        <v>557.76</v>
      </c>
      <c r="F51" s="8">
        <v>81.09</v>
      </c>
      <c r="G51" s="11" t="s">
        <v>17</v>
      </c>
      <c r="H51" s="11" t="s">
        <v>17</v>
      </c>
      <c r="I51" s="8" t="s">
        <v>18</v>
      </c>
      <c r="J51" s="8" t="s">
        <v>19</v>
      </c>
      <c r="K51" s="8" t="s">
        <v>20</v>
      </c>
      <c r="L51" s="11" t="s">
        <v>17</v>
      </c>
    </row>
    <row r="52" spans="1:12" ht="22.5">
      <c r="A52" s="16">
        <f>MAX(A$4:$B51)+1</f>
        <v>22</v>
      </c>
      <c r="B52" s="7" t="s">
        <v>91</v>
      </c>
      <c r="C52" s="7" t="s">
        <v>92</v>
      </c>
      <c r="D52" s="7" t="s">
        <v>16</v>
      </c>
      <c r="E52" s="8">
        <v>640.07</v>
      </c>
      <c r="F52" s="8">
        <v>58.27</v>
      </c>
      <c r="G52" s="11" t="s">
        <v>17</v>
      </c>
      <c r="H52" s="11" t="s">
        <v>17</v>
      </c>
      <c r="I52" s="8" t="s">
        <v>18</v>
      </c>
      <c r="J52" s="8" t="s">
        <v>19</v>
      </c>
      <c r="K52" s="8" t="s">
        <v>20</v>
      </c>
      <c r="L52" s="11" t="s">
        <v>17</v>
      </c>
    </row>
    <row r="53" spans="1:12" ht="22.5">
      <c r="A53" s="16">
        <f>MAX(A$4:$B52)+1</f>
        <v>23</v>
      </c>
      <c r="B53" s="7" t="s">
        <v>93</v>
      </c>
      <c r="C53" s="7" t="s">
        <v>94</v>
      </c>
      <c r="D53" s="7" t="s">
        <v>16</v>
      </c>
      <c r="E53" s="8">
        <v>500.55</v>
      </c>
      <c r="F53" s="8">
        <v>152.84</v>
      </c>
      <c r="G53" s="11" t="s">
        <v>17</v>
      </c>
      <c r="H53" s="11" t="s">
        <v>17</v>
      </c>
      <c r="I53" s="8" t="s">
        <v>18</v>
      </c>
      <c r="J53" s="8" t="s">
        <v>19</v>
      </c>
      <c r="K53" s="8" t="s">
        <v>77</v>
      </c>
      <c r="L53" s="11" t="s">
        <v>17</v>
      </c>
    </row>
    <row r="54" spans="1:12" ht="22.5">
      <c r="A54" s="16">
        <f>MAX(A$4:$B53)+1</f>
        <v>24</v>
      </c>
      <c r="B54" s="7" t="s">
        <v>95</v>
      </c>
      <c r="C54" s="7" t="s">
        <v>96</v>
      </c>
      <c r="D54" s="7" t="s">
        <v>16</v>
      </c>
      <c r="E54" s="8">
        <v>311.25</v>
      </c>
      <c r="F54" s="8" t="s">
        <v>97</v>
      </c>
      <c r="G54" s="11" t="s">
        <v>17</v>
      </c>
      <c r="H54" s="11" t="s">
        <v>17</v>
      </c>
      <c r="I54" s="8" t="s">
        <v>18</v>
      </c>
      <c r="J54" s="8" t="s">
        <v>19</v>
      </c>
      <c r="K54" s="8" t="s">
        <v>20</v>
      </c>
      <c r="L54" s="11" t="s">
        <v>17</v>
      </c>
    </row>
    <row r="55" spans="1:12" ht="22.5">
      <c r="A55" s="7">
        <f>MAX(A$4:$B54)+1</f>
        <v>25</v>
      </c>
      <c r="B55" s="7" t="s">
        <v>98</v>
      </c>
      <c r="C55" s="7"/>
      <c r="D55" s="7"/>
      <c r="E55" s="8">
        <v>320.16</v>
      </c>
      <c r="F55" s="8"/>
      <c r="G55" s="11" t="s">
        <v>17</v>
      </c>
      <c r="H55" s="11" t="s">
        <v>17</v>
      </c>
      <c r="I55" s="8" t="s">
        <v>18</v>
      </c>
      <c r="J55" s="8"/>
      <c r="K55" s="8" t="s">
        <v>20</v>
      </c>
      <c r="L55" s="11" t="s">
        <v>17</v>
      </c>
    </row>
    <row r="56" spans="1:12" ht="22.5">
      <c r="A56" s="7">
        <f>MAX(A$4:$B55)+1</f>
        <v>26</v>
      </c>
      <c r="B56" s="7" t="s">
        <v>99</v>
      </c>
      <c r="C56" s="7" t="s">
        <v>100</v>
      </c>
      <c r="D56" s="7" t="s">
        <v>16</v>
      </c>
      <c r="E56" s="8">
        <v>58.42</v>
      </c>
      <c r="F56" s="8">
        <v>84.42</v>
      </c>
      <c r="G56" s="11" t="s">
        <v>17</v>
      </c>
      <c r="H56" s="11" t="s">
        <v>17</v>
      </c>
      <c r="I56" s="8" t="s">
        <v>18</v>
      </c>
      <c r="J56" s="8" t="s">
        <v>19</v>
      </c>
      <c r="K56" s="8" t="s">
        <v>77</v>
      </c>
      <c r="L56" s="11" t="s">
        <v>17</v>
      </c>
    </row>
    <row r="57" spans="1:12" ht="22.5">
      <c r="A57" s="7">
        <f>MAX(A$4:$B56)+1</f>
        <v>27</v>
      </c>
      <c r="B57" s="7" t="s">
        <v>101</v>
      </c>
      <c r="C57" s="7" t="s">
        <v>102</v>
      </c>
      <c r="D57" s="7" t="s">
        <v>16</v>
      </c>
      <c r="E57" s="8">
        <v>45.37</v>
      </c>
      <c r="F57" s="8" t="s">
        <v>17</v>
      </c>
      <c r="G57" s="11" t="s">
        <v>17</v>
      </c>
      <c r="H57" s="11" t="s">
        <v>17</v>
      </c>
      <c r="I57" s="8" t="s">
        <v>18</v>
      </c>
      <c r="J57" s="8" t="s">
        <v>19</v>
      </c>
      <c r="K57" s="8" t="s">
        <v>20</v>
      </c>
      <c r="L57" s="11" t="s">
        <v>17</v>
      </c>
    </row>
    <row r="58" spans="1:12" ht="14.25">
      <c r="A58" s="7">
        <f>MAX(A$4:$B57)+1</f>
        <v>28</v>
      </c>
      <c r="B58" s="7" t="s">
        <v>103</v>
      </c>
      <c r="C58" s="7" t="s">
        <v>104</v>
      </c>
      <c r="D58" s="7" t="s">
        <v>16</v>
      </c>
      <c r="E58" s="8">
        <v>1081</v>
      </c>
      <c r="F58" s="8">
        <f>2.7+3.96</f>
        <v>6.66</v>
      </c>
      <c r="G58" s="11" t="s">
        <v>17</v>
      </c>
      <c r="H58" s="11" t="s">
        <v>17</v>
      </c>
      <c r="I58" s="8" t="s">
        <v>18</v>
      </c>
      <c r="J58" s="8" t="s">
        <v>19</v>
      </c>
      <c r="K58" s="10" t="s">
        <v>20</v>
      </c>
      <c r="L58" s="11" t="s">
        <v>17</v>
      </c>
    </row>
    <row r="59" spans="1:12" ht="14.25">
      <c r="A59" s="7"/>
      <c r="B59" s="7" t="s">
        <v>105</v>
      </c>
      <c r="C59" s="7"/>
      <c r="D59" s="7"/>
      <c r="E59" s="8"/>
      <c r="F59" s="8"/>
      <c r="G59" s="11"/>
      <c r="H59" s="11"/>
      <c r="I59" s="8"/>
      <c r="J59" s="8"/>
      <c r="K59" s="10"/>
      <c r="L59" s="11"/>
    </row>
    <row r="60" spans="1:12" ht="22.5">
      <c r="A60" s="7">
        <f>MAX(A$4:$B59)+1</f>
        <v>29</v>
      </c>
      <c r="B60" s="18" t="s">
        <v>106</v>
      </c>
      <c r="C60" s="7" t="s">
        <v>107</v>
      </c>
      <c r="D60" s="19" t="s">
        <v>16</v>
      </c>
      <c r="E60" s="8">
        <v>192.92</v>
      </c>
      <c r="F60" s="8">
        <f>65.42+1.1</f>
        <v>66.52</v>
      </c>
      <c r="G60" s="11" t="s">
        <v>17</v>
      </c>
      <c r="H60" s="11" t="s">
        <v>17</v>
      </c>
      <c r="I60" s="8" t="s">
        <v>18</v>
      </c>
      <c r="J60" s="23" t="s">
        <v>19</v>
      </c>
      <c r="K60" s="8" t="s">
        <v>20</v>
      </c>
      <c r="L60" s="11" t="s">
        <v>17</v>
      </c>
    </row>
    <row r="61" spans="1:12" ht="22.5">
      <c r="A61" s="7">
        <f>MAX(A$4:$B60)+1</f>
        <v>30</v>
      </c>
      <c r="B61" s="18" t="s">
        <v>108</v>
      </c>
      <c r="C61" s="7"/>
      <c r="D61" s="19"/>
      <c r="E61" s="8">
        <v>385.85</v>
      </c>
      <c r="F61" s="8"/>
      <c r="G61" s="11" t="s">
        <v>17</v>
      </c>
      <c r="H61" s="11" t="s">
        <v>17</v>
      </c>
      <c r="I61" s="8" t="s">
        <v>18</v>
      </c>
      <c r="J61" s="23"/>
      <c r="K61" s="8" t="s">
        <v>109</v>
      </c>
      <c r="L61" s="11" t="s">
        <v>17</v>
      </c>
    </row>
    <row r="62" spans="1:12" ht="22.5">
      <c r="A62" s="7">
        <f>MAX(A$4:$B61)+1</f>
        <v>31</v>
      </c>
      <c r="B62" s="18" t="s">
        <v>110</v>
      </c>
      <c r="C62" s="7"/>
      <c r="D62" s="19"/>
      <c r="E62" s="8">
        <v>192.92</v>
      </c>
      <c r="F62" s="8"/>
      <c r="G62" s="11" t="s">
        <v>17</v>
      </c>
      <c r="H62" s="11" t="s">
        <v>17</v>
      </c>
      <c r="I62" s="8" t="s">
        <v>18</v>
      </c>
      <c r="J62" s="23"/>
      <c r="K62" s="8" t="s">
        <v>109</v>
      </c>
      <c r="L62" s="11" t="s">
        <v>17</v>
      </c>
    </row>
    <row r="63" spans="1:12" ht="22.5">
      <c r="A63" s="7">
        <f>MAX(A$4:$B62)+1</f>
        <v>32</v>
      </c>
      <c r="B63" s="7" t="s">
        <v>111</v>
      </c>
      <c r="C63" s="7" t="s">
        <v>112</v>
      </c>
      <c r="D63" s="7" t="s">
        <v>16</v>
      </c>
      <c r="E63" s="8">
        <v>713.59</v>
      </c>
      <c r="F63" s="8" t="s">
        <v>113</v>
      </c>
      <c r="G63" s="11" t="s">
        <v>17</v>
      </c>
      <c r="H63" s="11" t="s">
        <v>17</v>
      </c>
      <c r="I63" s="8" t="s">
        <v>18</v>
      </c>
      <c r="J63" s="8" t="s">
        <v>19</v>
      </c>
      <c r="K63" s="8" t="s">
        <v>20</v>
      </c>
      <c r="L63" s="11" t="s">
        <v>17</v>
      </c>
    </row>
    <row r="64" spans="1:12" ht="22.5">
      <c r="A64" s="7">
        <f>MAX(A$4:$B63)+1</f>
        <v>33</v>
      </c>
      <c r="B64" s="7" t="s">
        <v>114</v>
      </c>
      <c r="C64" s="7" t="s">
        <v>115</v>
      </c>
      <c r="D64" s="7" t="s">
        <v>16</v>
      </c>
      <c r="E64" s="8">
        <v>710.32</v>
      </c>
      <c r="F64" s="8">
        <f>76.48+1.11+14.56</f>
        <v>92.15</v>
      </c>
      <c r="G64" s="11" t="s">
        <v>17</v>
      </c>
      <c r="H64" s="11" t="s">
        <v>17</v>
      </c>
      <c r="I64" s="8" t="s">
        <v>18</v>
      </c>
      <c r="J64" s="8" t="s">
        <v>19</v>
      </c>
      <c r="K64" s="8" t="s">
        <v>77</v>
      </c>
      <c r="L64" s="11" t="s">
        <v>17</v>
      </c>
    </row>
    <row r="65" spans="1:12" ht="22.5">
      <c r="A65" s="7">
        <f>MAX(A$4:$B64)+1</f>
        <v>34</v>
      </c>
      <c r="B65" s="7" t="s">
        <v>116</v>
      </c>
      <c r="C65" s="7" t="s">
        <v>117</v>
      </c>
      <c r="D65" s="7" t="s">
        <v>16</v>
      </c>
      <c r="E65" s="8">
        <v>84.14</v>
      </c>
      <c r="F65" s="8">
        <f>51.62+8.22</f>
        <v>59.839999999999996</v>
      </c>
      <c r="G65" s="11" t="s">
        <v>17</v>
      </c>
      <c r="H65" s="11" t="s">
        <v>17</v>
      </c>
      <c r="I65" s="8" t="s">
        <v>18</v>
      </c>
      <c r="J65" s="8" t="s">
        <v>19</v>
      </c>
      <c r="K65" s="8" t="s">
        <v>77</v>
      </c>
      <c r="L65" s="11" t="s">
        <v>17</v>
      </c>
    </row>
    <row r="66" spans="1:12" ht="22.5">
      <c r="A66" s="7">
        <f>MAX(A$4:$B65)+1</f>
        <v>35</v>
      </c>
      <c r="B66" s="7" t="s">
        <v>118</v>
      </c>
      <c r="C66" s="7" t="s">
        <v>119</v>
      </c>
      <c r="D66" s="7" t="s">
        <v>16</v>
      </c>
      <c r="E66" s="8">
        <v>50</v>
      </c>
      <c r="F66" s="8">
        <f>18.2+108.62</f>
        <v>126.82000000000001</v>
      </c>
      <c r="G66" s="11" t="s">
        <v>17</v>
      </c>
      <c r="H66" s="11" t="s">
        <v>17</v>
      </c>
      <c r="I66" s="8" t="s">
        <v>18</v>
      </c>
      <c r="J66" s="8" t="s">
        <v>19</v>
      </c>
      <c r="K66" s="8" t="s">
        <v>109</v>
      </c>
      <c r="L66" s="11" t="s">
        <v>17</v>
      </c>
    </row>
    <row r="67" spans="1:12" ht="22.5">
      <c r="A67" s="7">
        <f>MAX(A$4:$B66)+1</f>
        <v>36</v>
      </c>
      <c r="B67" s="7" t="s">
        <v>120</v>
      </c>
      <c r="C67" s="7"/>
      <c r="D67" s="7"/>
      <c r="E67" s="8">
        <v>49.39</v>
      </c>
      <c r="F67" s="8"/>
      <c r="G67" s="11" t="s">
        <v>17</v>
      </c>
      <c r="H67" s="11" t="s">
        <v>17</v>
      </c>
      <c r="I67" s="8" t="s">
        <v>18</v>
      </c>
      <c r="J67" s="8"/>
      <c r="K67" s="8" t="s">
        <v>20</v>
      </c>
      <c r="L67" s="11" t="s">
        <v>17</v>
      </c>
    </row>
    <row r="68" spans="1:12" ht="22.5">
      <c r="A68" s="7">
        <f>MAX(A$4:$B67)+1</f>
        <v>37</v>
      </c>
      <c r="B68" s="7" t="s">
        <v>121</v>
      </c>
      <c r="C68" s="7" t="s">
        <v>122</v>
      </c>
      <c r="D68" s="7" t="s">
        <v>16</v>
      </c>
      <c r="E68" s="8">
        <v>112.56</v>
      </c>
      <c r="F68" s="8">
        <f>90.54+32.42+29.82</f>
        <v>152.78</v>
      </c>
      <c r="G68" s="11" t="s">
        <v>17</v>
      </c>
      <c r="H68" s="11" t="s">
        <v>17</v>
      </c>
      <c r="I68" s="8" t="s">
        <v>18</v>
      </c>
      <c r="J68" s="8" t="s">
        <v>19</v>
      </c>
      <c r="K68" s="8" t="s">
        <v>20</v>
      </c>
      <c r="L68" s="11" t="s">
        <v>17</v>
      </c>
    </row>
    <row r="69" spans="1:12" ht="22.5">
      <c r="A69" s="7">
        <f>MAX(A$4:$B68)+1</f>
        <v>38</v>
      </c>
      <c r="B69" s="7" t="s">
        <v>123</v>
      </c>
      <c r="C69" s="7"/>
      <c r="D69" s="7"/>
      <c r="E69" s="8">
        <v>101.68</v>
      </c>
      <c r="F69" s="8"/>
      <c r="G69" s="11" t="s">
        <v>17</v>
      </c>
      <c r="H69" s="11" t="s">
        <v>17</v>
      </c>
      <c r="I69" s="8" t="s">
        <v>18</v>
      </c>
      <c r="J69" s="8"/>
      <c r="K69" s="8" t="s">
        <v>20</v>
      </c>
      <c r="L69" s="11" t="s">
        <v>17</v>
      </c>
    </row>
    <row r="70" spans="1:12" ht="22.5">
      <c r="A70" s="7">
        <f>MAX(A$4:$B69)+1</f>
        <v>39</v>
      </c>
      <c r="B70" s="7" t="s">
        <v>124</v>
      </c>
      <c r="C70" s="7"/>
      <c r="D70" s="7"/>
      <c r="E70" s="8">
        <v>101.68</v>
      </c>
      <c r="F70" s="8"/>
      <c r="G70" s="11" t="s">
        <v>17</v>
      </c>
      <c r="H70" s="11" t="s">
        <v>17</v>
      </c>
      <c r="I70" s="8" t="s">
        <v>18</v>
      </c>
      <c r="J70" s="8"/>
      <c r="K70" s="8" t="s">
        <v>20</v>
      </c>
      <c r="L70" s="11" t="s">
        <v>17</v>
      </c>
    </row>
    <row r="71" spans="1:12" ht="22.5">
      <c r="A71" s="7">
        <f>MAX(A$4:$B70)+1</f>
        <v>40</v>
      </c>
      <c r="B71" s="7" t="s">
        <v>118</v>
      </c>
      <c r="C71" s="7"/>
      <c r="D71" s="7"/>
      <c r="E71" s="8">
        <v>249.41</v>
      </c>
      <c r="F71" s="8"/>
      <c r="G71" s="11" t="s">
        <v>17</v>
      </c>
      <c r="H71" s="11" t="s">
        <v>17</v>
      </c>
      <c r="I71" s="8" t="s">
        <v>18</v>
      </c>
      <c r="J71" s="8"/>
      <c r="K71" s="8" t="s">
        <v>20</v>
      </c>
      <c r="L71" s="11" t="s">
        <v>17</v>
      </c>
    </row>
    <row r="72" spans="1:12" ht="22.5">
      <c r="A72" s="7">
        <f>MAX(A$4:$B71)+1</f>
        <v>41</v>
      </c>
      <c r="B72" s="7" t="s">
        <v>120</v>
      </c>
      <c r="C72" s="7"/>
      <c r="D72" s="7"/>
      <c r="E72" s="8">
        <v>33.18</v>
      </c>
      <c r="F72" s="8"/>
      <c r="G72" s="11" t="s">
        <v>17</v>
      </c>
      <c r="H72" s="11" t="s">
        <v>17</v>
      </c>
      <c r="I72" s="8" t="s">
        <v>18</v>
      </c>
      <c r="J72" s="8"/>
      <c r="K72" s="8" t="s">
        <v>20</v>
      </c>
      <c r="L72" s="11" t="s">
        <v>17</v>
      </c>
    </row>
    <row r="73" spans="1:12" ht="22.5">
      <c r="A73" s="7">
        <f>MAX(A$4:$B72)+1</f>
        <v>42</v>
      </c>
      <c r="B73" s="7" t="s">
        <v>111</v>
      </c>
      <c r="C73" s="7" t="s">
        <v>125</v>
      </c>
      <c r="D73" s="7" t="s">
        <v>16</v>
      </c>
      <c r="E73" s="8">
        <v>121.32</v>
      </c>
      <c r="F73" s="8">
        <f>73.22+23.15+9.15</f>
        <v>105.52000000000001</v>
      </c>
      <c r="G73" s="11" t="s">
        <v>17</v>
      </c>
      <c r="H73" s="11" t="s">
        <v>17</v>
      </c>
      <c r="I73" s="8" t="s">
        <v>18</v>
      </c>
      <c r="J73" s="8" t="s">
        <v>19</v>
      </c>
      <c r="K73" s="8" t="s">
        <v>20</v>
      </c>
      <c r="L73" s="11" t="s">
        <v>17</v>
      </c>
    </row>
    <row r="74" spans="1:12" ht="22.5">
      <c r="A74" s="7">
        <f>MAX(A$4:$B73)+1</f>
        <v>43</v>
      </c>
      <c r="B74" s="7" t="s">
        <v>126</v>
      </c>
      <c r="C74" s="7"/>
      <c r="D74" s="7"/>
      <c r="E74" s="8">
        <v>1326.25</v>
      </c>
      <c r="F74" s="8"/>
      <c r="G74" s="11" t="s">
        <v>17</v>
      </c>
      <c r="H74" s="11" t="s">
        <v>17</v>
      </c>
      <c r="I74" s="8" t="s">
        <v>18</v>
      </c>
      <c r="J74" s="8"/>
      <c r="K74" s="8" t="s">
        <v>109</v>
      </c>
      <c r="L74" s="11" t="s">
        <v>17</v>
      </c>
    </row>
    <row r="75" spans="1:12" ht="22.5">
      <c r="A75" s="7">
        <f>MAX(A$4:$B74)+1</f>
        <v>44</v>
      </c>
      <c r="B75" s="7" t="s">
        <v>120</v>
      </c>
      <c r="C75" s="7" t="s">
        <v>127</v>
      </c>
      <c r="D75" s="7" t="s">
        <v>16</v>
      </c>
      <c r="E75" s="8">
        <v>30.14</v>
      </c>
      <c r="F75" s="8">
        <f>7.93+3.76+11.1</f>
        <v>22.79</v>
      </c>
      <c r="G75" s="11" t="s">
        <v>17</v>
      </c>
      <c r="H75" s="11" t="s">
        <v>17</v>
      </c>
      <c r="I75" s="8" t="s">
        <v>18</v>
      </c>
      <c r="J75" s="8" t="s">
        <v>19</v>
      </c>
      <c r="K75" s="8" t="s">
        <v>20</v>
      </c>
      <c r="L75" s="11" t="s">
        <v>17</v>
      </c>
    </row>
    <row r="76" spans="1:12" ht="22.5">
      <c r="A76" s="7">
        <f>MAX(A$4:$B75)+1</f>
        <v>45</v>
      </c>
      <c r="B76" s="7" t="s">
        <v>128</v>
      </c>
      <c r="C76" s="7" t="s">
        <v>129</v>
      </c>
      <c r="D76" s="7" t="s">
        <v>16</v>
      </c>
      <c r="E76" s="8">
        <v>630.55</v>
      </c>
      <c r="F76" s="8">
        <v>3.07</v>
      </c>
      <c r="G76" s="11" t="s">
        <v>17</v>
      </c>
      <c r="H76" s="11" t="s">
        <v>17</v>
      </c>
      <c r="I76" s="8" t="s">
        <v>18</v>
      </c>
      <c r="J76" s="8" t="s">
        <v>19</v>
      </c>
      <c r="K76" s="8" t="s">
        <v>77</v>
      </c>
      <c r="L76" s="11" t="s">
        <v>17</v>
      </c>
    </row>
    <row r="77" spans="1:12" ht="22.5">
      <c r="A77" s="7">
        <f>MAX(A$4:$B76)+1</f>
        <v>46</v>
      </c>
      <c r="B77" s="7" t="s">
        <v>118</v>
      </c>
      <c r="C77" s="7" t="s">
        <v>130</v>
      </c>
      <c r="D77" s="7" t="s">
        <v>16</v>
      </c>
      <c r="E77" s="8" t="s">
        <v>131</v>
      </c>
      <c r="F77" s="8">
        <f>14.34+7.71</f>
        <v>22.05</v>
      </c>
      <c r="G77" s="11" t="s">
        <v>17</v>
      </c>
      <c r="H77" s="11" t="s">
        <v>17</v>
      </c>
      <c r="I77" s="8" t="s">
        <v>18</v>
      </c>
      <c r="J77" s="8" t="s">
        <v>19</v>
      </c>
      <c r="K77" s="8" t="s">
        <v>20</v>
      </c>
      <c r="L77" s="11" t="s">
        <v>17</v>
      </c>
    </row>
    <row r="78" spans="1:12" ht="22.5">
      <c r="A78" s="7">
        <f>MAX(A$4:$B77)+1</f>
        <v>47</v>
      </c>
      <c r="B78" s="7" t="s">
        <v>132</v>
      </c>
      <c r="C78" s="7"/>
      <c r="D78" s="7"/>
      <c r="E78" s="8">
        <v>103.02</v>
      </c>
      <c r="F78" s="8"/>
      <c r="G78" s="11" t="s">
        <v>17</v>
      </c>
      <c r="H78" s="11" t="s">
        <v>17</v>
      </c>
      <c r="I78" s="8" t="s">
        <v>18</v>
      </c>
      <c r="J78" s="8"/>
      <c r="K78" s="8" t="s">
        <v>20</v>
      </c>
      <c r="L78" s="11" t="s">
        <v>17</v>
      </c>
    </row>
    <row r="79" spans="1:12" ht="22.5">
      <c r="A79" s="7">
        <f>MAX(A$4:$B78)+1</f>
        <v>48</v>
      </c>
      <c r="B79" s="7" t="s">
        <v>133</v>
      </c>
      <c r="C79" s="7" t="s">
        <v>134</v>
      </c>
      <c r="D79" s="7" t="s">
        <v>16</v>
      </c>
      <c r="E79" s="8">
        <v>375.15</v>
      </c>
      <c r="F79" s="8">
        <f>115.71+10.15+8.83</f>
        <v>134.69</v>
      </c>
      <c r="G79" s="11" t="s">
        <v>17</v>
      </c>
      <c r="H79" s="11" t="s">
        <v>17</v>
      </c>
      <c r="I79" s="8" t="s">
        <v>18</v>
      </c>
      <c r="J79" s="8" t="s">
        <v>19</v>
      </c>
      <c r="K79" s="8" t="s">
        <v>20</v>
      </c>
      <c r="L79" s="11" t="s">
        <v>17</v>
      </c>
    </row>
    <row r="80" spans="1:12" ht="22.5">
      <c r="A80" s="7">
        <f>MAX(A$4:$B79)+1</f>
        <v>49</v>
      </c>
      <c r="B80" s="7" t="s">
        <v>135</v>
      </c>
      <c r="C80" s="7" t="s">
        <v>136</v>
      </c>
      <c r="D80" s="7" t="s">
        <v>16</v>
      </c>
      <c r="E80" s="8">
        <v>365.63</v>
      </c>
      <c r="F80" s="8">
        <f>21.19+21.12</f>
        <v>42.31</v>
      </c>
      <c r="G80" s="11" t="s">
        <v>17</v>
      </c>
      <c r="H80" s="11" t="s">
        <v>17</v>
      </c>
      <c r="I80" s="8" t="s">
        <v>18</v>
      </c>
      <c r="J80" s="8" t="s">
        <v>19</v>
      </c>
      <c r="K80" s="8" t="s">
        <v>20</v>
      </c>
      <c r="L80" s="11" t="s">
        <v>17</v>
      </c>
    </row>
    <row r="81" spans="1:12" ht="22.5">
      <c r="A81" s="7">
        <f>MAX(A$4:$B80)+1</f>
        <v>50</v>
      </c>
      <c r="B81" s="7" t="s">
        <v>137</v>
      </c>
      <c r="C81" s="7" t="s">
        <v>138</v>
      </c>
      <c r="D81" s="7" t="s">
        <v>16</v>
      </c>
      <c r="E81" s="8">
        <v>83.83</v>
      </c>
      <c r="F81" s="8">
        <f>1.35+17.87</f>
        <v>19.220000000000002</v>
      </c>
      <c r="G81" s="11" t="s">
        <v>17</v>
      </c>
      <c r="H81" s="11" t="s">
        <v>17</v>
      </c>
      <c r="I81" s="8" t="s">
        <v>18</v>
      </c>
      <c r="J81" s="8" t="s">
        <v>19</v>
      </c>
      <c r="K81" s="8" t="s">
        <v>109</v>
      </c>
      <c r="L81" s="11" t="s">
        <v>17</v>
      </c>
    </row>
    <row r="82" spans="1:12" ht="22.5">
      <c r="A82" s="7">
        <f>MAX(A$4:$B81)+1</f>
        <v>51</v>
      </c>
      <c r="B82" s="7" t="s">
        <v>139</v>
      </c>
      <c r="C82" s="7"/>
      <c r="D82" s="7"/>
      <c r="E82" s="8">
        <v>83.83</v>
      </c>
      <c r="F82" s="8"/>
      <c r="G82" s="11" t="s">
        <v>17</v>
      </c>
      <c r="H82" s="11" t="s">
        <v>17</v>
      </c>
      <c r="I82" s="8" t="s">
        <v>18</v>
      </c>
      <c r="J82" s="8"/>
      <c r="K82" s="8" t="s">
        <v>109</v>
      </c>
      <c r="L82" s="11" t="s">
        <v>17</v>
      </c>
    </row>
    <row r="83" spans="1:12" ht="22.5">
      <c r="A83" s="7">
        <f>MAX(A$4:$B82)+1</f>
        <v>52</v>
      </c>
      <c r="B83" s="7" t="s">
        <v>140</v>
      </c>
      <c r="C83" s="7"/>
      <c r="D83" s="7"/>
      <c r="E83" s="8">
        <v>173.11</v>
      </c>
      <c r="F83" s="8"/>
      <c r="G83" s="11" t="s">
        <v>17</v>
      </c>
      <c r="H83" s="11" t="s">
        <v>17</v>
      </c>
      <c r="I83" s="8" t="s">
        <v>18</v>
      </c>
      <c r="J83" s="8"/>
      <c r="K83" s="8" t="s">
        <v>20</v>
      </c>
      <c r="L83" s="11" t="s">
        <v>17</v>
      </c>
    </row>
    <row r="84" spans="1:12" ht="22.5">
      <c r="A84" s="7">
        <f>MAX(A$4:$B83)+1</f>
        <v>53</v>
      </c>
      <c r="B84" s="7" t="s">
        <v>141</v>
      </c>
      <c r="C84" s="7"/>
      <c r="D84" s="7"/>
      <c r="E84" s="8">
        <v>83.83</v>
      </c>
      <c r="F84" s="8"/>
      <c r="G84" s="11" t="s">
        <v>17</v>
      </c>
      <c r="H84" s="11" t="s">
        <v>17</v>
      </c>
      <c r="I84" s="8" t="s">
        <v>18</v>
      </c>
      <c r="J84" s="8"/>
      <c r="K84" s="8" t="s">
        <v>109</v>
      </c>
      <c r="L84" s="11" t="s">
        <v>17</v>
      </c>
    </row>
    <row r="85" spans="1:12" ht="22.5">
      <c r="A85" s="7">
        <f>MAX(A$4:$B84)+1</f>
        <v>54</v>
      </c>
      <c r="B85" s="7" t="s">
        <v>142</v>
      </c>
      <c r="C85" s="7"/>
      <c r="D85" s="7"/>
      <c r="E85" s="8">
        <v>83.83</v>
      </c>
      <c r="F85" s="8"/>
      <c r="G85" s="11" t="s">
        <v>17</v>
      </c>
      <c r="H85" s="11" t="s">
        <v>17</v>
      </c>
      <c r="I85" s="8" t="s">
        <v>18</v>
      </c>
      <c r="J85" s="8"/>
      <c r="K85" s="8" t="s">
        <v>109</v>
      </c>
      <c r="L85" s="11" t="s">
        <v>17</v>
      </c>
    </row>
    <row r="86" spans="1:12" ht="22.5">
      <c r="A86" s="16">
        <f>MAX(A$4:$B85)+1</f>
        <v>55</v>
      </c>
      <c r="B86" s="7" t="s">
        <v>143</v>
      </c>
      <c r="C86" s="7" t="s">
        <v>144</v>
      </c>
      <c r="D86" s="8" t="s">
        <v>16</v>
      </c>
      <c r="E86" s="8">
        <v>467.26</v>
      </c>
      <c r="F86" s="8">
        <f>33.68+11.66</f>
        <v>45.34</v>
      </c>
      <c r="G86" s="11" t="s">
        <v>17</v>
      </c>
      <c r="H86" s="11" t="s">
        <v>17</v>
      </c>
      <c r="I86" s="8" t="s">
        <v>18</v>
      </c>
      <c r="J86" s="8" t="s">
        <v>19</v>
      </c>
      <c r="K86" s="8" t="s">
        <v>20</v>
      </c>
      <c r="L86" s="11" t="s">
        <v>17</v>
      </c>
    </row>
    <row r="87" spans="1:12" ht="14.25">
      <c r="A87" s="16">
        <f>MAX(A$4:$B86)+1</f>
        <v>56</v>
      </c>
      <c r="B87" s="7" t="s">
        <v>26</v>
      </c>
      <c r="C87" s="7" t="s">
        <v>145</v>
      </c>
      <c r="D87" s="14" t="s">
        <v>16</v>
      </c>
      <c r="E87" s="8">
        <f>323.82</f>
        <v>323.82</v>
      </c>
      <c r="F87" s="8">
        <f>200.41+31+30.21</f>
        <v>261.62</v>
      </c>
      <c r="G87" s="11" t="s">
        <v>17</v>
      </c>
      <c r="H87" s="11" t="s">
        <v>17</v>
      </c>
      <c r="I87" s="8" t="s">
        <v>18</v>
      </c>
      <c r="J87" s="15" t="s">
        <v>19</v>
      </c>
      <c r="K87" s="8" t="s">
        <v>20</v>
      </c>
      <c r="L87" s="11" t="s">
        <v>17</v>
      </c>
    </row>
    <row r="88" spans="1:12" ht="14.25">
      <c r="A88" s="16"/>
      <c r="B88" s="7" t="s">
        <v>146</v>
      </c>
      <c r="C88" s="7"/>
      <c r="D88" s="14"/>
      <c r="E88" s="8"/>
      <c r="F88" s="8"/>
      <c r="G88" s="11"/>
      <c r="H88" s="11"/>
      <c r="I88" s="8"/>
      <c r="J88" s="15"/>
      <c r="K88" s="8"/>
      <c r="L88" s="11"/>
    </row>
    <row r="89" spans="1:12" ht="14.25">
      <c r="A89" s="16"/>
      <c r="B89" s="7" t="s">
        <v>147</v>
      </c>
      <c r="C89" s="7"/>
      <c r="D89" s="14"/>
      <c r="E89" s="8"/>
      <c r="F89" s="8"/>
      <c r="G89" s="11"/>
      <c r="H89" s="11"/>
      <c r="I89" s="8"/>
      <c r="J89" s="15"/>
      <c r="K89" s="8"/>
      <c r="L89" s="11"/>
    </row>
    <row r="90" spans="1:12" ht="14.25">
      <c r="A90" s="16">
        <f>MAX(A$4:$B89)+1</f>
        <v>57</v>
      </c>
      <c r="B90" s="7" t="s">
        <v>148</v>
      </c>
      <c r="C90" s="7" t="s">
        <v>149</v>
      </c>
      <c r="D90" s="14" t="s">
        <v>16</v>
      </c>
      <c r="E90" s="8">
        <v>638.93</v>
      </c>
      <c r="F90" s="8">
        <f>34.99+31.43+5.6+13.42</f>
        <v>85.44</v>
      </c>
      <c r="G90" s="11" t="s">
        <v>17</v>
      </c>
      <c r="H90" s="11" t="s">
        <v>17</v>
      </c>
      <c r="I90" s="8" t="s">
        <v>18</v>
      </c>
      <c r="J90" s="15" t="s">
        <v>19</v>
      </c>
      <c r="K90" s="8" t="s">
        <v>20</v>
      </c>
      <c r="L90" s="11" t="s">
        <v>17</v>
      </c>
    </row>
    <row r="91" spans="1:12" ht="14.25">
      <c r="A91" s="16"/>
      <c r="B91" s="7" t="s">
        <v>150</v>
      </c>
      <c r="C91" s="7"/>
      <c r="D91" s="14"/>
      <c r="E91" s="8"/>
      <c r="F91" s="8"/>
      <c r="G91" s="11"/>
      <c r="H91" s="11"/>
      <c r="I91" s="8"/>
      <c r="J91" s="15"/>
      <c r="K91" s="8"/>
      <c r="L91" s="11"/>
    </row>
    <row r="92" spans="1:12" ht="14.25">
      <c r="A92" s="16"/>
      <c r="B92" s="7" t="s">
        <v>151</v>
      </c>
      <c r="C92" s="7"/>
      <c r="D92" s="14"/>
      <c r="E92" s="8"/>
      <c r="F92" s="8"/>
      <c r="G92" s="11"/>
      <c r="H92" s="11"/>
      <c r="I92" s="8"/>
      <c r="J92" s="15"/>
      <c r="K92" s="8"/>
      <c r="L92" s="11"/>
    </row>
    <row r="93" spans="1:12" ht="14.25">
      <c r="A93" s="16"/>
      <c r="B93" s="7" t="s">
        <v>152</v>
      </c>
      <c r="C93" s="7"/>
      <c r="D93" s="14"/>
      <c r="E93" s="8"/>
      <c r="F93" s="8"/>
      <c r="G93" s="11"/>
      <c r="H93" s="11"/>
      <c r="I93" s="8"/>
      <c r="J93" s="15"/>
      <c r="K93" s="8"/>
      <c r="L93" s="11"/>
    </row>
    <row r="94" spans="1:12" ht="14.25">
      <c r="A94" s="16"/>
      <c r="B94" s="7" t="s">
        <v>153</v>
      </c>
      <c r="C94" s="7"/>
      <c r="D94" s="14"/>
      <c r="E94" s="8"/>
      <c r="F94" s="8"/>
      <c r="G94" s="11"/>
      <c r="H94" s="11"/>
      <c r="I94" s="8"/>
      <c r="J94" s="15"/>
      <c r="K94" s="8"/>
      <c r="L94" s="11"/>
    </row>
    <row r="95" spans="1:12" ht="14.25">
      <c r="A95" s="16"/>
      <c r="B95" s="7" t="s">
        <v>154</v>
      </c>
      <c r="C95" s="7"/>
      <c r="D95" s="14"/>
      <c r="E95" s="8"/>
      <c r="F95" s="8"/>
      <c r="G95" s="11"/>
      <c r="H95" s="11"/>
      <c r="I95" s="8"/>
      <c r="J95" s="15"/>
      <c r="K95" s="8"/>
      <c r="L95" s="11"/>
    </row>
    <row r="96" spans="1:12" ht="33.75">
      <c r="A96" s="16">
        <f>MAX(A$4:$B95)+1</f>
        <v>58</v>
      </c>
      <c r="B96" s="7" t="s">
        <v>155</v>
      </c>
      <c r="C96" s="7" t="s">
        <v>156</v>
      </c>
      <c r="D96" s="8" t="s">
        <v>16</v>
      </c>
      <c r="E96" s="8">
        <v>952.75</v>
      </c>
      <c r="F96" s="8">
        <f>108.59+19.46+10.21+19.9</f>
        <v>158.16000000000003</v>
      </c>
      <c r="G96" s="11" t="s">
        <v>17</v>
      </c>
      <c r="H96" s="11" t="s">
        <v>17</v>
      </c>
      <c r="I96" s="8" t="s">
        <v>18</v>
      </c>
      <c r="J96" s="8" t="s">
        <v>19</v>
      </c>
      <c r="K96" s="8" t="s">
        <v>20</v>
      </c>
      <c r="L96" s="11" t="s">
        <v>17</v>
      </c>
    </row>
    <row r="97" spans="1:12" ht="14.25">
      <c r="A97" s="16">
        <f>MAX(A$4:$B96)+1</f>
        <v>59</v>
      </c>
      <c r="B97" s="7" t="s">
        <v>157</v>
      </c>
      <c r="C97" s="7" t="s">
        <v>158</v>
      </c>
      <c r="D97" s="14" t="s">
        <v>16</v>
      </c>
      <c r="E97" s="15">
        <f>1169.77+41.17</f>
        <v>1210.94</v>
      </c>
      <c r="F97" s="15">
        <f>(8.37+21.53+230.73)+(5.27+32.53+17.77+18.09)</f>
        <v>334.28999999999996</v>
      </c>
      <c r="G97" s="11" t="s">
        <v>17</v>
      </c>
      <c r="H97" s="11" t="s">
        <v>17</v>
      </c>
      <c r="I97" s="8" t="s">
        <v>18</v>
      </c>
      <c r="J97" s="15" t="s">
        <v>19</v>
      </c>
      <c r="K97" s="8" t="s">
        <v>20</v>
      </c>
      <c r="L97" s="11" t="s">
        <v>17</v>
      </c>
    </row>
    <row r="98" spans="1:12" ht="14.25">
      <c r="A98" s="16"/>
      <c r="B98" s="7" t="s">
        <v>159</v>
      </c>
      <c r="C98" s="7"/>
      <c r="D98" s="14"/>
      <c r="E98" s="15"/>
      <c r="F98" s="15"/>
      <c r="G98" s="11"/>
      <c r="H98" s="11"/>
      <c r="I98" s="8"/>
      <c r="J98" s="15"/>
      <c r="K98" s="8"/>
      <c r="L98" s="11"/>
    </row>
    <row r="99" spans="1:12" ht="14.25">
      <c r="A99" s="16"/>
      <c r="B99" s="7" t="s">
        <v>160</v>
      </c>
      <c r="C99" s="7"/>
      <c r="D99" s="14"/>
      <c r="E99" s="15"/>
      <c r="F99" s="15"/>
      <c r="G99" s="11"/>
      <c r="H99" s="11"/>
      <c r="I99" s="8"/>
      <c r="J99" s="15"/>
      <c r="K99" s="8"/>
      <c r="L99" s="11"/>
    </row>
    <row r="100" spans="1:12" ht="14.25">
      <c r="A100" s="16"/>
      <c r="B100" s="7" t="s">
        <v>161</v>
      </c>
      <c r="C100" s="7"/>
      <c r="D100" s="14"/>
      <c r="E100" s="15"/>
      <c r="F100" s="15"/>
      <c r="G100" s="11"/>
      <c r="H100" s="11"/>
      <c r="I100" s="8"/>
      <c r="J100" s="15"/>
      <c r="K100" s="8"/>
      <c r="L100" s="11"/>
    </row>
    <row r="101" spans="1:12" ht="14.25">
      <c r="A101" s="16">
        <f>MAX(A$4:$B100)+1</f>
        <v>60</v>
      </c>
      <c r="B101" s="7" t="s">
        <v>162</v>
      </c>
      <c r="C101" s="7" t="s">
        <v>163</v>
      </c>
      <c r="D101" s="16" t="s">
        <v>16</v>
      </c>
      <c r="E101" s="17">
        <v>629.36</v>
      </c>
      <c r="F101" s="17">
        <f>250.48+265.64+24.89+362.9</f>
        <v>903.91</v>
      </c>
      <c r="G101" s="11" t="s">
        <v>17</v>
      </c>
      <c r="H101" s="11" t="s">
        <v>17</v>
      </c>
      <c r="I101" s="17" t="s">
        <v>18</v>
      </c>
      <c r="J101" s="17" t="s">
        <v>19</v>
      </c>
      <c r="K101" s="8" t="s">
        <v>20</v>
      </c>
      <c r="L101" s="11" t="s">
        <v>17</v>
      </c>
    </row>
    <row r="102" spans="1:12" ht="14.25">
      <c r="A102" s="16"/>
      <c r="B102" s="7" t="s">
        <v>164</v>
      </c>
      <c r="C102" s="7"/>
      <c r="D102" s="16"/>
      <c r="E102" s="17"/>
      <c r="F102" s="17"/>
      <c r="G102" s="11"/>
      <c r="H102" s="11"/>
      <c r="I102" s="17"/>
      <c r="J102" s="17"/>
      <c r="K102" s="8"/>
      <c r="L102" s="11"/>
    </row>
    <row r="103" spans="1:12" ht="14.25">
      <c r="A103" s="16"/>
      <c r="B103" s="7" t="s">
        <v>165</v>
      </c>
      <c r="C103" s="7"/>
      <c r="D103" s="16"/>
      <c r="E103" s="17"/>
      <c r="F103" s="17"/>
      <c r="G103" s="11"/>
      <c r="H103" s="11"/>
      <c r="I103" s="17"/>
      <c r="J103" s="17"/>
      <c r="K103" s="8"/>
      <c r="L103" s="11"/>
    </row>
    <row r="104" spans="1:12" ht="14.25">
      <c r="A104" s="16"/>
      <c r="B104" s="7" t="s">
        <v>166</v>
      </c>
      <c r="C104" s="7"/>
      <c r="D104" s="16"/>
      <c r="E104" s="17"/>
      <c r="F104" s="17"/>
      <c r="G104" s="11"/>
      <c r="H104" s="11"/>
      <c r="I104" s="17"/>
      <c r="J104" s="17"/>
      <c r="K104" s="8"/>
      <c r="L104" s="11"/>
    </row>
    <row r="105" spans="1:12" ht="14.25">
      <c r="A105" s="16"/>
      <c r="B105" s="7" t="s">
        <v>167</v>
      </c>
      <c r="C105" s="7"/>
      <c r="D105" s="16"/>
      <c r="E105" s="17"/>
      <c r="F105" s="17"/>
      <c r="G105" s="11"/>
      <c r="H105" s="11"/>
      <c r="I105" s="17"/>
      <c r="J105" s="17"/>
      <c r="K105" s="8"/>
      <c r="L105" s="11"/>
    </row>
    <row r="106" spans="1:12" ht="14.25">
      <c r="A106" s="16">
        <f>MAX(A$4:$B105)+1</f>
        <v>61</v>
      </c>
      <c r="B106" s="7" t="s">
        <v>168</v>
      </c>
      <c r="C106" s="7" t="s">
        <v>169</v>
      </c>
      <c r="D106" s="16" t="s">
        <v>16</v>
      </c>
      <c r="E106" s="8">
        <v>1011.99</v>
      </c>
      <c r="F106" s="8">
        <v>294.4</v>
      </c>
      <c r="G106" s="11" t="s">
        <v>17</v>
      </c>
      <c r="H106" s="11" t="s">
        <v>17</v>
      </c>
      <c r="I106" s="8" t="s">
        <v>18</v>
      </c>
      <c r="J106" s="17" t="s">
        <v>19</v>
      </c>
      <c r="K106" s="8" t="s">
        <v>20</v>
      </c>
      <c r="L106" s="11" t="s">
        <v>17</v>
      </c>
    </row>
    <row r="107" spans="1:12" ht="14.25">
      <c r="A107" s="16"/>
      <c r="B107" s="7" t="s">
        <v>170</v>
      </c>
      <c r="C107" s="7"/>
      <c r="D107" s="16"/>
      <c r="E107" s="8"/>
      <c r="F107" s="8"/>
      <c r="G107" s="11"/>
      <c r="H107" s="11"/>
      <c r="I107" s="8"/>
      <c r="J107" s="17"/>
      <c r="K107" s="8"/>
      <c r="L107" s="11"/>
    </row>
    <row r="108" spans="1:12" ht="14.25">
      <c r="A108" s="16"/>
      <c r="B108" s="7" t="s">
        <v>171</v>
      </c>
      <c r="C108" s="7"/>
      <c r="D108" s="16"/>
      <c r="E108" s="8"/>
      <c r="F108" s="8"/>
      <c r="G108" s="11"/>
      <c r="H108" s="11"/>
      <c r="I108" s="8"/>
      <c r="J108" s="17"/>
      <c r="K108" s="8"/>
      <c r="L108" s="11"/>
    </row>
    <row r="109" spans="1:12" ht="14.25">
      <c r="A109" s="16"/>
      <c r="B109" s="7" t="s">
        <v>172</v>
      </c>
      <c r="C109" s="7"/>
      <c r="D109" s="16"/>
      <c r="E109" s="8"/>
      <c r="F109" s="8"/>
      <c r="G109" s="11"/>
      <c r="H109" s="11"/>
      <c r="I109" s="8"/>
      <c r="J109" s="17"/>
      <c r="K109" s="8"/>
      <c r="L109" s="11"/>
    </row>
    <row r="110" spans="1:12" ht="14.25">
      <c r="A110" s="16"/>
      <c r="B110" s="7" t="s">
        <v>173</v>
      </c>
      <c r="C110" s="7"/>
      <c r="D110" s="16"/>
      <c r="E110" s="8"/>
      <c r="F110" s="8"/>
      <c r="G110" s="11"/>
      <c r="H110" s="11"/>
      <c r="I110" s="8"/>
      <c r="J110" s="17"/>
      <c r="K110" s="8"/>
      <c r="L110" s="11"/>
    </row>
    <row r="111" spans="1:12" ht="14.25">
      <c r="A111" s="16">
        <f>MAX(A$4:$B110)+1</f>
        <v>62</v>
      </c>
      <c r="B111" s="7" t="s">
        <v>93</v>
      </c>
      <c r="C111" s="7" t="s">
        <v>174</v>
      </c>
      <c r="D111" s="7" t="s">
        <v>16</v>
      </c>
      <c r="E111" s="8">
        <v>491.61</v>
      </c>
      <c r="F111" s="8">
        <v>38.66</v>
      </c>
      <c r="G111" s="11" t="s">
        <v>17</v>
      </c>
      <c r="H111" s="11" t="s">
        <v>17</v>
      </c>
      <c r="I111" s="8" t="s">
        <v>18</v>
      </c>
      <c r="J111" s="8" t="s">
        <v>19</v>
      </c>
      <c r="K111" s="8" t="s">
        <v>20</v>
      </c>
      <c r="L111" s="11" t="s">
        <v>17</v>
      </c>
    </row>
    <row r="112" spans="1:12" ht="14.25">
      <c r="A112" s="16"/>
      <c r="B112" s="7" t="s">
        <v>175</v>
      </c>
      <c r="C112" s="7"/>
      <c r="D112" s="7"/>
      <c r="E112" s="8"/>
      <c r="F112" s="8"/>
      <c r="G112" s="11"/>
      <c r="H112" s="11"/>
      <c r="I112" s="8"/>
      <c r="J112" s="8"/>
      <c r="K112" s="8"/>
      <c r="L112" s="11"/>
    </row>
    <row r="113" spans="1:12" ht="14.25">
      <c r="A113" s="16"/>
      <c r="B113" s="7" t="s">
        <v>176</v>
      </c>
      <c r="C113" s="7"/>
      <c r="D113" s="7"/>
      <c r="E113" s="8"/>
      <c r="F113" s="8"/>
      <c r="G113" s="11"/>
      <c r="H113" s="11"/>
      <c r="I113" s="8"/>
      <c r="J113" s="8"/>
      <c r="K113" s="8"/>
      <c r="L113" s="11"/>
    </row>
    <row r="114" spans="1:12" ht="14.25">
      <c r="A114" s="16">
        <f>MAX(A$4:$B113)+1</f>
        <v>63</v>
      </c>
      <c r="B114" s="7" t="s">
        <v>148</v>
      </c>
      <c r="C114" s="7" t="s">
        <v>177</v>
      </c>
      <c r="D114" s="24" t="s">
        <v>16</v>
      </c>
      <c r="E114" s="8">
        <f>500.79</f>
        <v>500.79</v>
      </c>
      <c r="F114" s="8">
        <f>89.66+86.77+17.48+13.05</f>
        <v>206.96</v>
      </c>
      <c r="G114" s="11" t="s">
        <v>17</v>
      </c>
      <c r="H114" s="11" t="s">
        <v>17</v>
      </c>
      <c r="I114" s="8" t="s">
        <v>18</v>
      </c>
      <c r="J114" s="8" t="s">
        <v>19</v>
      </c>
      <c r="K114" s="8" t="s">
        <v>43</v>
      </c>
      <c r="L114" s="11" t="s">
        <v>17</v>
      </c>
    </row>
    <row r="115" spans="1:12" ht="14.25">
      <c r="A115" s="16"/>
      <c r="B115" s="7" t="s">
        <v>178</v>
      </c>
      <c r="C115" s="7"/>
      <c r="D115" s="24"/>
      <c r="E115" s="8"/>
      <c r="F115" s="8"/>
      <c r="G115" s="11"/>
      <c r="H115" s="11"/>
      <c r="I115" s="8"/>
      <c r="J115" s="8"/>
      <c r="K115" s="8"/>
      <c r="L115" s="11"/>
    </row>
    <row r="116" spans="1:12" ht="14.25">
      <c r="A116" s="16"/>
      <c r="B116" s="7" t="s">
        <v>179</v>
      </c>
      <c r="C116" s="7"/>
      <c r="D116" s="24"/>
      <c r="E116" s="8"/>
      <c r="F116" s="8"/>
      <c r="G116" s="11"/>
      <c r="H116" s="11"/>
      <c r="I116" s="8"/>
      <c r="J116" s="8"/>
      <c r="K116" s="8"/>
      <c r="L116" s="11"/>
    </row>
    <row r="117" spans="1:12" ht="14.25">
      <c r="A117" s="16"/>
      <c r="B117" s="7" t="s">
        <v>180</v>
      </c>
      <c r="C117" s="7"/>
      <c r="D117" s="24"/>
      <c r="E117" s="8"/>
      <c r="F117" s="8"/>
      <c r="G117" s="11"/>
      <c r="H117" s="11"/>
      <c r="I117" s="8"/>
      <c r="J117" s="8"/>
      <c r="K117" s="8"/>
      <c r="L117" s="11"/>
    </row>
    <row r="118" spans="1:12" ht="22.5">
      <c r="A118" s="16">
        <f>MAX(A$4:$B117)+1</f>
        <v>64</v>
      </c>
      <c r="B118" s="7" t="s">
        <v>99</v>
      </c>
      <c r="C118" s="7" t="s">
        <v>181</v>
      </c>
      <c r="D118" s="7" t="s">
        <v>16</v>
      </c>
      <c r="E118" s="8" t="s">
        <v>17</v>
      </c>
      <c r="F118" s="8">
        <v>60.88</v>
      </c>
      <c r="G118" s="11" t="s">
        <v>17</v>
      </c>
      <c r="H118" s="11" t="s">
        <v>17</v>
      </c>
      <c r="I118" s="8" t="s">
        <v>18</v>
      </c>
      <c r="J118" s="8" t="s">
        <v>19</v>
      </c>
      <c r="K118" s="8" t="s">
        <v>77</v>
      </c>
      <c r="L118" s="11" t="s">
        <v>17</v>
      </c>
    </row>
    <row r="119" spans="1:12" ht="33.75">
      <c r="A119" s="16">
        <f>MAX(A$4:$B118)+1</f>
        <v>65</v>
      </c>
      <c r="B119" s="7" t="s">
        <v>99</v>
      </c>
      <c r="C119" s="7" t="s">
        <v>182</v>
      </c>
      <c r="D119" s="7" t="s">
        <v>16</v>
      </c>
      <c r="E119" s="8">
        <v>281.49</v>
      </c>
      <c r="F119" s="8">
        <f>67.08+43.12</f>
        <v>110.19999999999999</v>
      </c>
      <c r="G119" s="11" t="s">
        <v>17</v>
      </c>
      <c r="H119" s="11" t="s">
        <v>17</v>
      </c>
      <c r="I119" s="8" t="s">
        <v>18</v>
      </c>
      <c r="J119" s="8" t="s">
        <v>19</v>
      </c>
      <c r="K119" s="8" t="s">
        <v>20</v>
      </c>
      <c r="L119" s="11" t="s">
        <v>17</v>
      </c>
    </row>
    <row r="120" spans="1:12" ht="14.25">
      <c r="A120" s="16">
        <f>MAX(A$4:$B119)+1</f>
        <v>66</v>
      </c>
      <c r="B120" s="18" t="s">
        <v>101</v>
      </c>
      <c r="C120" s="7" t="s">
        <v>183</v>
      </c>
      <c r="D120" s="7" t="s">
        <v>16</v>
      </c>
      <c r="E120" s="8">
        <v>373.17</v>
      </c>
      <c r="F120" s="8">
        <v>416.99</v>
      </c>
      <c r="G120" s="11" t="s">
        <v>17</v>
      </c>
      <c r="H120" s="11" t="s">
        <v>17</v>
      </c>
      <c r="I120" s="8" t="s">
        <v>18</v>
      </c>
      <c r="J120" s="8" t="s">
        <v>19</v>
      </c>
      <c r="K120" s="8" t="s">
        <v>20</v>
      </c>
      <c r="L120" s="11" t="s">
        <v>17</v>
      </c>
    </row>
    <row r="121" spans="1:12" ht="14.25">
      <c r="A121" s="16"/>
      <c r="B121" s="18" t="s">
        <v>184</v>
      </c>
      <c r="C121" s="7"/>
      <c r="D121" s="7"/>
      <c r="E121" s="8">
        <v>356.69</v>
      </c>
      <c r="F121" s="8"/>
      <c r="G121" s="11"/>
      <c r="H121" s="11"/>
      <c r="I121" s="8"/>
      <c r="J121" s="8"/>
      <c r="K121" s="8"/>
      <c r="L121" s="11"/>
    </row>
    <row r="122" spans="1:12" ht="14.25">
      <c r="A122" s="16"/>
      <c r="B122" s="18" t="s">
        <v>185</v>
      </c>
      <c r="C122" s="7"/>
      <c r="D122" s="7"/>
      <c r="E122" s="8">
        <v>150</v>
      </c>
      <c r="F122" s="8"/>
      <c r="G122" s="11"/>
      <c r="H122" s="11"/>
      <c r="I122" s="8"/>
      <c r="J122" s="8"/>
      <c r="K122" s="8"/>
      <c r="L122" s="11"/>
    </row>
    <row r="123" spans="1:12" ht="14.25">
      <c r="A123" s="16"/>
      <c r="B123" s="18" t="s">
        <v>186</v>
      </c>
      <c r="C123" s="7"/>
      <c r="D123" s="7"/>
      <c r="E123" s="8">
        <v>150</v>
      </c>
      <c r="F123" s="8"/>
      <c r="G123" s="11"/>
      <c r="H123" s="11"/>
      <c r="I123" s="8"/>
      <c r="J123" s="8"/>
      <c r="K123" s="8"/>
      <c r="L123" s="11"/>
    </row>
    <row r="124" spans="1:12" ht="14.25">
      <c r="A124" s="16">
        <f>MAX(A$4:$B123)+1</f>
        <v>67</v>
      </c>
      <c r="B124" s="7" t="s">
        <v>187</v>
      </c>
      <c r="C124" s="7" t="s">
        <v>188</v>
      </c>
      <c r="D124" s="7" t="s">
        <v>16</v>
      </c>
      <c r="E124" s="8">
        <v>223.43</v>
      </c>
      <c r="F124" s="8">
        <f>133.19+44.45</f>
        <v>177.64</v>
      </c>
      <c r="G124" s="11" t="s">
        <v>17</v>
      </c>
      <c r="H124" s="11" t="s">
        <v>17</v>
      </c>
      <c r="I124" s="8" t="s">
        <v>18</v>
      </c>
      <c r="J124" s="8" t="s">
        <v>19</v>
      </c>
      <c r="K124" s="8" t="s">
        <v>20</v>
      </c>
      <c r="L124" s="11" t="s">
        <v>17</v>
      </c>
    </row>
    <row r="125" spans="1:12" ht="14.25">
      <c r="A125" s="16"/>
      <c r="B125" s="7" t="s">
        <v>189</v>
      </c>
      <c r="C125" s="7"/>
      <c r="D125" s="7"/>
      <c r="E125" s="8"/>
      <c r="F125" s="8"/>
      <c r="G125" s="11"/>
      <c r="H125" s="11"/>
      <c r="I125" s="8"/>
      <c r="J125" s="8"/>
      <c r="K125" s="8"/>
      <c r="L125" s="11"/>
    </row>
    <row r="126" spans="1:12" ht="22.5">
      <c r="A126" s="16">
        <f>MAX(A$4:$B125)+1</f>
        <v>68</v>
      </c>
      <c r="B126" s="7" t="s">
        <v>190</v>
      </c>
      <c r="C126" s="7"/>
      <c r="D126" s="7"/>
      <c r="E126" s="8"/>
      <c r="F126" s="8"/>
      <c r="G126" s="11" t="s">
        <v>17</v>
      </c>
      <c r="H126" s="11" t="s">
        <v>17</v>
      </c>
      <c r="I126" s="8" t="s">
        <v>18</v>
      </c>
      <c r="J126" s="8"/>
      <c r="K126" s="8" t="s">
        <v>20</v>
      </c>
      <c r="L126" s="11" t="s">
        <v>17</v>
      </c>
    </row>
    <row r="127" spans="1:12" ht="78.75">
      <c r="A127" s="16">
        <f>MAX(A$4:$B126)+1</f>
        <v>69</v>
      </c>
      <c r="B127" s="7" t="s">
        <v>120</v>
      </c>
      <c r="C127" s="7" t="s">
        <v>191</v>
      </c>
      <c r="D127" s="7" t="s">
        <v>16</v>
      </c>
      <c r="E127" s="8">
        <v>310.63</v>
      </c>
      <c r="F127" s="8">
        <f>16.39+47.01+27.11+15.61+134.4+10.22+18.23+3.69+11.94+14.06+1.17</f>
        <v>299.83</v>
      </c>
      <c r="G127" s="11" t="s">
        <v>17</v>
      </c>
      <c r="H127" s="11" t="s">
        <v>17</v>
      </c>
      <c r="I127" s="8" t="s">
        <v>18</v>
      </c>
      <c r="J127" s="8" t="s">
        <v>19</v>
      </c>
      <c r="K127" s="8" t="s">
        <v>20</v>
      </c>
      <c r="L127" s="11" t="s">
        <v>17</v>
      </c>
    </row>
    <row r="128" spans="1:12" ht="22.5">
      <c r="A128" s="16">
        <f>MAX(A$4:$B127)+1</f>
        <v>70</v>
      </c>
      <c r="B128" s="7" t="s">
        <v>120</v>
      </c>
      <c r="C128" s="7" t="s">
        <v>192</v>
      </c>
      <c r="D128" s="16" t="s">
        <v>16</v>
      </c>
      <c r="E128" s="8">
        <v>149.69</v>
      </c>
      <c r="F128" s="8">
        <v>220.85</v>
      </c>
      <c r="G128" s="11" t="s">
        <v>17</v>
      </c>
      <c r="H128" s="11" t="s">
        <v>17</v>
      </c>
      <c r="I128" s="8" t="s">
        <v>18</v>
      </c>
      <c r="J128" s="17" t="s">
        <v>19</v>
      </c>
      <c r="K128" s="8" t="s">
        <v>20</v>
      </c>
      <c r="L128" s="11" t="s">
        <v>17</v>
      </c>
    </row>
    <row r="129" spans="1:12" ht="22.5">
      <c r="A129" s="16">
        <f>MAX(A$4:$B128)+1</f>
        <v>71</v>
      </c>
      <c r="B129" s="7" t="s">
        <v>121</v>
      </c>
      <c r="C129" s="7"/>
      <c r="D129" s="16"/>
      <c r="E129" s="8">
        <v>128.25</v>
      </c>
      <c r="F129" s="8"/>
      <c r="G129" s="11" t="s">
        <v>17</v>
      </c>
      <c r="H129" s="11" t="s">
        <v>17</v>
      </c>
      <c r="I129" s="8"/>
      <c r="J129" s="17"/>
      <c r="K129" s="8" t="s">
        <v>20</v>
      </c>
      <c r="L129" s="11" t="s">
        <v>17</v>
      </c>
    </row>
    <row r="130" spans="1:12" ht="22.5">
      <c r="A130" s="16">
        <f>MAX(A$4:$B129)+1</f>
        <v>72</v>
      </c>
      <c r="B130" s="7" t="s">
        <v>123</v>
      </c>
      <c r="C130" s="7"/>
      <c r="D130" s="16"/>
      <c r="E130" s="8">
        <v>59.16</v>
      </c>
      <c r="F130" s="8"/>
      <c r="G130" s="11" t="s">
        <v>17</v>
      </c>
      <c r="H130" s="11" t="s">
        <v>17</v>
      </c>
      <c r="I130" s="8"/>
      <c r="J130" s="17"/>
      <c r="K130" s="8" t="s">
        <v>20</v>
      </c>
      <c r="L130" s="11" t="s">
        <v>17</v>
      </c>
    </row>
    <row r="131" spans="1:12" ht="22.5">
      <c r="A131" s="16">
        <f>MAX(A$4:$B130)+1</f>
        <v>73</v>
      </c>
      <c r="B131" s="7" t="s">
        <v>193</v>
      </c>
      <c r="C131" s="7" t="s">
        <v>194</v>
      </c>
      <c r="D131" s="7" t="s">
        <v>16</v>
      </c>
      <c r="E131" s="8">
        <v>444.02</v>
      </c>
      <c r="F131" s="8">
        <v>217.28</v>
      </c>
      <c r="G131" s="11" t="s">
        <v>17</v>
      </c>
      <c r="H131" s="11" t="s">
        <v>17</v>
      </c>
      <c r="I131" s="8" t="s">
        <v>18</v>
      </c>
      <c r="J131" s="8" t="s">
        <v>19</v>
      </c>
      <c r="K131" s="8" t="s">
        <v>77</v>
      </c>
      <c r="L131" s="11" t="s">
        <v>17</v>
      </c>
    </row>
    <row r="132" spans="1:12" ht="22.5">
      <c r="A132" s="16">
        <f>MAX(A$4:$B131)+1</f>
        <v>74</v>
      </c>
      <c r="B132" s="18" t="s">
        <v>146</v>
      </c>
      <c r="C132" s="10" t="s">
        <v>195</v>
      </c>
      <c r="D132" s="7" t="s">
        <v>16</v>
      </c>
      <c r="E132" s="17">
        <v>90.86</v>
      </c>
      <c r="F132" s="8">
        <f>11.11+38.74+1.2+13.43</f>
        <v>64.48</v>
      </c>
      <c r="G132" s="11" t="s">
        <v>17</v>
      </c>
      <c r="H132" s="11" t="s">
        <v>17</v>
      </c>
      <c r="I132" s="8" t="s">
        <v>18</v>
      </c>
      <c r="J132" s="8" t="s">
        <v>19</v>
      </c>
      <c r="K132" s="8" t="s">
        <v>77</v>
      </c>
      <c r="L132" s="11" t="s">
        <v>17</v>
      </c>
    </row>
    <row r="133" spans="1:12" ht="22.5">
      <c r="A133" s="7">
        <f>MAX(A$4:$B132)+1</f>
        <v>75</v>
      </c>
      <c r="B133" s="7" t="s">
        <v>196</v>
      </c>
      <c r="C133" s="7" t="s">
        <v>197</v>
      </c>
      <c r="D133" s="7" t="s">
        <v>16</v>
      </c>
      <c r="E133" s="8">
        <v>1262.85</v>
      </c>
      <c r="F133" s="8">
        <f>196.99+5.53+76.19</f>
        <v>278.71000000000004</v>
      </c>
      <c r="G133" s="11" t="s">
        <v>17</v>
      </c>
      <c r="H133" s="11" t="s">
        <v>17</v>
      </c>
      <c r="I133" s="8" t="s">
        <v>18</v>
      </c>
      <c r="J133" s="8" t="s">
        <v>19</v>
      </c>
      <c r="K133" s="8" t="s">
        <v>43</v>
      </c>
      <c r="L133" s="11" t="s">
        <v>17</v>
      </c>
    </row>
    <row r="134" spans="1:12" ht="22.5">
      <c r="A134" s="7">
        <f>MAX(A$4:$B133)+1</f>
        <v>76</v>
      </c>
      <c r="B134" s="25" t="s">
        <v>198</v>
      </c>
      <c r="C134" s="7"/>
      <c r="D134" s="7" t="s">
        <v>16</v>
      </c>
      <c r="E134" s="8"/>
      <c r="F134" s="8"/>
      <c r="G134" s="11" t="s">
        <v>17</v>
      </c>
      <c r="H134" s="11" t="s">
        <v>17</v>
      </c>
      <c r="I134" s="8" t="s">
        <v>18</v>
      </c>
      <c r="J134" s="8" t="s">
        <v>19</v>
      </c>
      <c r="K134" s="8" t="s">
        <v>20</v>
      </c>
      <c r="L134" s="11" t="s">
        <v>17</v>
      </c>
    </row>
    <row r="135" spans="1:12" ht="22.5">
      <c r="A135" s="7">
        <f>MAX(A$4:$B134)+1</f>
        <v>77</v>
      </c>
      <c r="B135" s="25" t="s">
        <v>199</v>
      </c>
      <c r="C135" s="7"/>
      <c r="D135" s="7"/>
      <c r="E135" s="8"/>
      <c r="F135" s="8"/>
      <c r="G135" s="11" t="s">
        <v>17</v>
      </c>
      <c r="H135" s="11" t="s">
        <v>17</v>
      </c>
      <c r="I135" s="8" t="s">
        <v>18</v>
      </c>
      <c r="J135" s="8" t="s">
        <v>19</v>
      </c>
      <c r="K135" s="8" t="s">
        <v>20</v>
      </c>
      <c r="L135" s="11" t="s">
        <v>17</v>
      </c>
    </row>
    <row r="136" spans="1:12" ht="22.5">
      <c r="A136" s="7">
        <f>MAX(A$4:$B135)+1</f>
        <v>78</v>
      </c>
      <c r="B136" s="25" t="s">
        <v>200</v>
      </c>
      <c r="C136" s="7"/>
      <c r="D136" s="7"/>
      <c r="E136" s="8"/>
      <c r="F136" s="8"/>
      <c r="G136" s="11" t="s">
        <v>17</v>
      </c>
      <c r="H136" s="11" t="s">
        <v>17</v>
      </c>
      <c r="I136" s="8" t="s">
        <v>18</v>
      </c>
      <c r="J136" s="8" t="s">
        <v>19</v>
      </c>
      <c r="K136" s="8" t="s">
        <v>20</v>
      </c>
      <c r="L136" s="11" t="s">
        <v>17</v>
      </c>
    </row>
    <row r="137" spans="1:12" ht="22.5">
      <c r="A137" s="7">
        <f>MAX(A$4:$B136)+1</f>
        <v>79</v>
      </c>
      <c r="B137" s="25" t="s">
        <v>201</v>
      </c>
      <c r="C137" s="7"/>
      <c r="D137" s="7"/>
      <c r="E137" s="8"/>
      <c r="F137" s="8"/>
      <c r="G137" s="11" t="s">
        <v>17</v>
      </c>
      <c r="H137" s="11" t="s">
        <v>17</v>
      </c>
      <c r="I137" s="8" t="s">
        <v>18</v>
      </c>
      <c r="J137" s="8" t="s">
        <v>19</v>
      </c>
      <c r="K137" s="8" t="s">
        <v>20</v>
      </c>
      <c r="L137" s="11" t="s">
        <v>17</v>
      </c>
    </row>
    <row r="138" spans="1:12" ht="22.5">
      <c r="A138" s="7">
        <f>MAX(A$4:$B137)+1</f>
        <v>80</v>
      </c>
      <c r="B138" s="25" t="s">
        <v>202</v>
      </c>
      <c r="C138" s="7"/>
      <c r="D138" s="7"/>
      <c r="E138" s="8"/>
      <c r="F138" s="8"/>
      <c r="G138" s="11" t="s">
        <v>17</v>
      </c>
      <c r="H138" s="11" t="s">
        <v>17</v>
      </c>
      <c r="I138" s="8" t="s">
        <v>18</v>
      </c>
      <c r="J138" s="8" t="s">
        <v>19</v>
      </c>
      <c r="K138" s="8" t="s">
        <v>20</v>
      </c>
      <c r="L138" s="11" t="s">
        <v>17</v>
      </c>
    </row>
    <row r="139" spans="1:12" ht="14.25">
      <c r="A139" s="16">
        <f>MAX(A$4:$B138)+1</f>
        <v>81</v>
      </c>
      <c r="B139" s="18" t="s">
        <v>203</v>
      </c>
      <c r="C139" s="10" t="s">
        <v>204</v>
      </c>
      <c r="D139" s="7" t="s">
        <v>16</v>
      </c>
      <c r="E139" s="17">
        <v>271.89</v>
      </c>
      <c r="F139" s="15">
        <f>199.88+170.39+758.17</f>
        <v>1128.44</v>
      </c>
      <c r="G139" s="11" t="s">
        <v>17</v>
      </c>
      <c r="H139" s="11" t="s">
        <v>17</v>
      </c>
      <c r="I139" s="8" t="s">
        <v>18</v>
      </c>
      <c r="J139" s="8" t="s">
        <v>19</v>
      </c>
      <c r="K139" s="7" t="s">
        <v>20</v>
      </c>
      <c r="L139" s="11" t="s">
        <v>17</v>
      </c>
    </row>
    <row r="140" spans="1:12" ht="14.25">
      <c r="A140" s="16"/>
      <c r="B140" s="18" t="s">
        <v>205</v>
      </c>
      <c r="C140" s="10"/>
      <c r="D140" s="7"/>
      <c r="E140" s="17"/>
      <c r="F140" s="15"/>
      <c r="G140" s="11"/>
      <c r="H140" s="11"/>
      <c r="I140" s="8"/>
      <c r="J140" s="8"/>
      <c r="K140" s="7"/>
      <c r="L140" s="11"/>
    </row>
    <row r="141" spans="1:12" ht="14.25">
      <c r="A141" s="16"/>
      <c r="B141" s="18" t="s">
        <v>206</v>
      </c>
      <c r="C141" s="10"/>
      <c r="D141" s="7"/>
      <c r="E141" s="17">
        <v>1500</v>
      </c>
      <c r="F141" s="15"/>
      <c r="G141" s="11"/>
      <c r="H141" s="11"/>
      <c r="I141" s="8"/>
      <c r="J141" s="8"/>
      <c r="K141" s="7"/>
      <c r="L141" s="11"/>
    </row>
    <row r="142" spans="1:12" ht="14.25">
      <c r="A142" s="16"/>
      <c r="B142" s="18" t="s">
        <v>207</v>
      </c>
      <c r="C142" s="10"/>
      <c r="D142" s="7"/>
      <c r="E142" s="17">
        <v>120</v>
      </c>
      <c r="F142" s="15"/>
      <c r="G142" s="11"/>
      <c r="H142" s="11"/>
      <c r="I142" s="8"/>
      <c r="J142" s="8"/>
      <c r="K142" s="7"/>
      <c r="L142" s="11"/>
    </row>
    <row r="143" spans="1:12" ht="14.25">
      <c r="A143" s="16"/>
      <c r="B143" s="18" t="s">
        <v>208</v>
      </c>
      <c r="C143" s="10"/>
      <c r="D143" s="7"/>
      <c r="E143" s="17">
        <v>150</v>
      </c>
      <c r="F143" s="15"/>
      <c r="G143" s="11"/>
      <c r="H143" s="11"/>
      <c r="I143" s="8"/>
      <c r="J143" s="8"/>
      <c r="K143" s="7"/>
      <c r="L143" s="11"/>
    </row>
    <row r="144" spans="1:12" ht="14.25">
      <c r="A144" s="16"/>
      <c r="B144" s="18" t="s">
        <v>209</v>
      </c>
      <c r="C144" s="10"/>
      <c r="D144" s="7"/>
      <c r="E144" s="17">
        <v>100</v>
      </c>
      <c r="F144" s="15"/>
      <c r="G144" s="11"/>
      <c r="H144" s="11"/>
      <c r="I144" s="8"/>
      <c r="J144" s="8"/>
      <c r="K144" s="7"/>
      <c r="L144" s="11"/>
    </row>
    <row r="145" spans="1:12" ht="14.25">
      <c r="A145" s="16"/>
      <c r="B145" s="18" t="s">
        <v>210</v>
      </c>
      <c r="C145" s="10"/>
      <c r="D145" s="7"/>
      <c r="E145" s="17">
        <v>200</v>
      </c>
      <c r="F145" s="15"/>
      <c r="G145" s="11"/>
      <c r="H145" s="11"/>
      <c r="I145" s="8"/>
      <c r="J145" s="8"/>
      <c r="K145" s="7"/>
      <c r="L145" s="11"/>
    </row>
    <row r="146" spans="1:12" ht="14.25">
      <c r="A146" s="16"/>
      <c r="B146" s="18" t="s">
        <v>211</v>
      </c>
      <c r="C146" s="10"/>
      <c r="D146" s="7"/>
      <c r="E146" s="17">
        <v>137.7</v>
      </c>
      <c r="F146" s="15"/>
      <c r="G146" s="11"/>
      <c r="H146" s="11"/>
      <c r="I146" s="8"/>
      <c r="J146" s="8"/>
      <c r="K146" s="7"/>
      <c r="L146" s="11"/>
    </row>
    <row r="147" spans="1:12" ht="14.25">
      <c r="A147" s="16"/>
      <c r="B147" s="18" t="s">
        <v>212</v>
      </c>
      <c r="C147" s="10"/>
      <c r="D147" s="7"/>
      <c r="E147" s="17">
        <v>150</v>
      </c>
      <c r="F147" s="15"/>
      <c r="G147" s="11"/>
      <c r="H147" s="11"/>
      <c r="I147" s="8"/>
      <c r="J147" s="8"/>
      <c r="K147" s="7"/>
      <c r="L147" s="11"/>
    </row>
    <row r="148" spans="1:12" ht="22.5">
      <c r="A148" s="16">
        <f>MAX(A$4:$B147)+1</f>
        <v>82</v>
      </c>
      <c r="B148" s="7" t="s">
        <v>66</v>
      </c>
      <c r="C148" s="10" t="s">
        <v>213</v>
      </c>
      <c r="D148" s="7" t="s">
        <v>16</v>
      </c>
      <c r="E148" s="8">
        <v>324.73</v>
      </c>
      <c r="F148" s="8">
        <f>92+21.5</f>
        <v>113.5</v>
      </c>
      <c r="G148" s="11" t="s">
        <v>17</v>
      </c>
      <c r="H148" s="11" t="s">
        <v>17</v>
      </c>
      <c r="I148" s="8" t="s">
        <v>18</v>
      </c>
      <c r="J148" s="8" t="s">
        <v>19</v>
      </c>
      <c r="K148" s="7" t="s">
        <v>20</v>
      </c>
      <c r="L148" s="11" t="s">
        <v>17</v>
      </c>
    </row>
    <row r="149" spans="1:12" ht="22.5">
      <c r="A149" s="16">
        <f>MAX(A$4:$B148)+1</f>
        <v>83</v>
      </c>
      <c r="B149" s="7" t="s">
        <v>214</v>
      </c>
      <c r="C149" s="10"/>
      <c r="D149" s="7"/>
      <c r="E149" s="8">
        <v>324.73</v>
      </c>
      <c r="F149" s="8"/>
      <c r="G149" s="11" t="s">
        <v>17</v>
      </c>
      <c r="H149" s="11" t="s">
        <v>17</v>
      </c>
      <c r="I149" s="8" t="s">
        <v>18</v>
      </c>
      <c r="J149" s="8"/>
      <c r="K149" s="7" t="s">
        <v>20</v>
      </c>
      <c r="L149" s="11" t="s">
        <v>17</v>
      </c>
    </row>
    <row r="150" spans="1:12" ht="22.5">
      <c r="A150" s="16">
        <f>MAX(A$4:$B149)+1</f>
        <v>84</v>
      </c>
      <c r="B150" s="7" t="s">
        <v>215</v>
      </c>
      <c r="C150" s="10" t="s">
        <v>216</v>
      </c>
      <c r="D150" s="7" t="s">
        <v>16</v>
      </c>
      <c r="E150" s="8">
        <v>635.39</v>
      </c>
      <c r="F150" s="8">
        <v>83.33</v>
      </c>
      <c r="G150" s="11" t="s">
        <v>17</v>
      </c>
      <c r="H150" s="11" t="s">
        <v>17</v>
      </c>
      <c r="I150" s="8" t="s">
        <v>18</v>
      </c>
      <c r="J150" s="8" t="s">
        <v>19</v>
      </c>
      <c r="K150" s="7" t="s">
        <v>77</v>
      </c>
      <c r="L150" s="11" t="s">
        <v>17</v>
      </c>
    </row>
    <row r="151" spans="1:12" ht="22.5">
      <c r="A151" s="16">
        <f>MAX(A$4:$B150)+1</f>
        <v>85</v>
      </c>
      <c r="B151" s="7" t="s">
        <v>217</v>
      </c>
      <c r="C151" s="10" t="s">
        <v>218</v>
      </c>
      <c r="D151" s="7" t="s">
        <v>16</v>
      </c>
      <c r="E151" s="8">
        <v>324.5</v>
      </c>
      <c r="F151" s="8">
        <f>81.83+2.4+105.85</f>
        <v>190.07999999999998</v>
      </c>
      <c r="G151" s="11" t="s">
        <v>17</v>
      </c>
      <c r="H151" s="11" t="s">
        <v>17</v>
      </c>
      <c r="I151" s="8" t="s">
        <v>18</v>
      </c>
      <c r="J151" s="8" t="s">
        <v>19</v>
      </c>
      <c r="K151" s="7" t="s">
        <v>20</v>
      </c>
      <c r="L151" s="11" t="s">
        <v>17</v>
      </c>
    </row>
    <row r="152" spans="1:12" ht="22.5">
      <c r="A152" s="16">
        <f>MAX(A$4:$B151)+1</f>
        <v>86</v>
      </c>
      <c r="B152" s="7" t="s">
        <v>219</v>
      </c>
      <c r="C152" s="10" t="s">
        <v>220</v>
      </c>
      <c r="D152" s="7" t="s">
        <v>16</v>
      </c>
      <c r="E152" s="8">
        <v>88.17</v>
      </c>
      <c r="F152" s="8">
        <v>140.78</v>
      </c>
      <c r="G152" s="11" t="s">
        <v>17</v>
      </c>
      <c r="H152" s="11" t="s">
        <v>17</v>
      </c>
      <c r="I152" s="8" t="s">
        <v>18</v>
      </c>
      <c r="J152" s="8" t="s">
        <v>19</v>
      </c>
      <c r="K152" s="7" t="s">
        <v>20</v>
      </c>
      <c r="L152" s="11" t="s">
        <v>17</v>
      </c>
    </row>
    <row r="153" spans="1:12" ht="22.5">
      <c r="A153" s="16">
        <f>MAX(A$4:$B152)+1</f>
        <v>87</v>
      </c>
      <c r="B153" s="18" t="s">
        <v>221</v>
      </c>
      <c r="C153" s="16" t="s">
        <v>222</v>
      </c>
      <c r="D153" s="7" t="s">
        <v>16</v>
      </c>
      <c r="E153" s="17">
        <v>589.25</v>
      </c>
      <c r="F153" s="8" t="s">
        <v>17</v>
      </c>
      <c r="G153" s="11" t="s">
        <v>17</v>
      </c>
      <c r="H153" s="11" t="s">
        <v>17</v>
      </c>
      <c r="I153" s="8" t="s">
        <v>18</v>
      </c>
      <c r="J153" s="8" t="s">
        <v>19</v>
      </c>
      <c r="K153" s="7" t="s">
        <v>20</v>
      </c>
      <c r="L153" s="11" t="s">
        <v>17</v>
      </c>
    </row>
    <row r="154" spans="1:12" ht="22.5">
      <c r="A154" s="16">
        <f>MAX(A$4:$B153)+1</f>
        <v>88</v>
      </c>
      <c r="B154" s="18" t="s">
        <v>223</v>
      </c>
      <c r="C154" s="16" t="s">
        <v>224</v>
      </c>
      <c r="D154" s="7" t="s">
        <v>16</v>
      </c>
      <c r="E154" s="17">
        <v>100.7</v>
      </c>
      <c r="F154" s="17">
        <f>15.16+62.44</f>
        <v>77.6</v>
      </c>
      <c r="G154" s="11" t="s">
        <v>17</v>
      </c>
      <c r="H154" s="11" t="s">
        <v>17</v>
      </c>
      <c r="I154" s="8" t="s">
        <v>18</v>
      </c>
      <c r="J154" s="8" t="s">
        <v>19</v>
      </c>
      <c r="K154" s="7" t="s">
        <v>20</v>
      </c>
      <c r="L154" s="11" t="s">
        <v>17</v>
      </c>
    </row>
    <row r="155" spans="1:12" ht="14.25">
      <c r="A155" s="7">
        <f>MAX(A$4:$B154)+1</f>
        <v>89</v>
      </c>
      <c r="B155" s="7" t="s">
        <v>225</v>
      </c>
      <c r="C155" s="7" t="s">
        <v>226</v>
      </c>
      <c r="D155" s="7" t="s">
        <v>16</v>
      </c>
      <c r="E155" s="8">
        <v>103.88</v>
      </c>
      <c r="F155" s="8" t="s">
        <v>17</v>
      </c>
      <c r="G155" s="11" t="s">
        <v>17</v>
      </c>
      <c r="H155" s="11" t="s">
        <v>17</v>
      </c>
      <c r="I155" s="8" t="s">
        <v>18</v>
      </c>
      <c r="J155" s="8" t="s">
        <v>19</v>
      </c>
      <c r="K155" s="8" t="s">
        <v>43</v>
      </c>
      <c r="L155" s="11" t="s">
        <v>17</v>
      </c>
    </row>
    <row r="156" spans="1:12" ht="14.25">
      <c r="A156" s="7"/>
      <c r="B156" s="7"/>
      <c r="C156" s="7" t="s">
        <v>227</v>
      </c>
      <c r="D156" s="7" t="s">
        <v>16</v>
      </c>
      <c r="E156" s="8">
        <v>52.22</v>
      </c>
      <c r="F156" s="8" t="s">
        <v>17</v>
      </c>
      <c r="G156" s="11"/>
      <c r="H156" s="11"/>
      <c r="I156" s="8"/>
      <c r="J156" s="8"/>
      <c r="K156" s="8"/>
      <c r="L156" s="11"/>
    </row>
    <row r="157" spans="1:12" ht="22.5">
      <c r="A157" s="7">
        <f>MAX(A$4:$B156)+1</f>
        <v>90</v>
      </c>
      <c r="B157" s="16" t="s">
        <v>228</v>
      </c>
      <c r="C157" s="7" t="s">
        <v>229</v>
      </c>
      <c r="D157" s="7" t="s">
        <v>16</v>
      </c>
      <c r="E157" s="17">
        <v>28.81</v>
      </c>
      <c r="F157" s="8">
        <f>6.77+13.86</f>
        <v>20.63</v>
      </c>
      <c r="G157" s="11" t="s">
        <v>17</v>
      </c>
      <c r="H157" s="11" t="s">
        <v>17</v>
      </c>
      <c r="I157" s="8" t="s">
        <v>18</v>
      </c>
      <c r="J157" s="8" t="s">
        <v>19</v>
      </c>
      <c r="K157" s="7" t="s">
        <v>43</v>
      </c>
      <c r="L157" s="11" t="s">
        <v>17</v>
      </c>
    </row>
    <row r="158" spans="1:12" ht="33.75">
      <c r="A158" s="7">
        <f>MAX(A$4:$B157)+1</f>
        <v>91</v>
      </c>
      <c r="B158" s="18" t="s">
        <v>230</v>
      </c>
      <c r="C158" s="7" t="s">
        <v>231</v>
      </c>
      <c r="D158" s="7" t="s">
        <v>16</v>
      </c>
      <c r="E158" s="8">
        <v>92.78</v>
      </c>
      <c r="F158" s="8">
        <f>7.53+21.53+10.7+13.04+13.43</f>
        <v>66.23</v>
      </c>
      <c r="G158" s="11" t="s">
        <v>17</v>
      </c>
      <c r="H158" s="11" t="s">
        <v>17</v>
      </c>
      <c r="I158" s="8" t="s">
        <v>18</v>
      </c>
      <c r="J158" s="8" t="s">
        <v>19</v>
      </c>
      <c r="K158" s="7" t="s">
        <v>20</v>
      </c>
      <c r="L158" s="11" t="s">
        <v>17</v>
      </c>
    </row>
    <row r="159" spans="1:12" ht="14.25">
      <c r="A159" s="7">
        <f>MAX(A$4:$B158)+1</f>
        <v>92</v>
      </c>
      <c r="B159" s="18" t="s">
        <v>232</v>
      </c>
      <c r="C159" s="7" t="s">
        <v>233</v>
      </c>
      <c r="D159" s="7" t="s">
        <v>16</v>
      </c>
      <c r="E159" s="8">
        <v>565.06</v>
      </c>
      <c r="F159" s="8">
        <v>5.12</v>
      </c>
      <c r="G159" s="11" t="s">
        <v>17</v>
      </c>
      <c r="H159" s="11" t="s">
        <v>17</v>
      </c>
      <c r="I159" s="8" t="s">
        <v>18</v>
      </c>
      <c r="J159" s="8" t="s">
        <v>19</v>
      </c>
      <c r="K159" s="7" t="s">
        <v>20</v>
      </c>
      <c r="L159" s="11" t="s">
        <v>17</v>
      </c>
    </row>
    <row r="160" spans="1:12" ht="14.25">
      <c r="A160" s="7"/>
      <c r="B160" s="18" t="s">
        <v>234</v>
      </c>
      <c r="C160" s="7"/>
      <c r="D160" s="7"/>
      <c r="E160" s="8"/>
      <c r="F160" s="8"/>
      <c r="G160" s="11"/>
      <c r="H160" s="11"/>
      <c r="I160" s="8"/>
      <c r="J160" s="8"/>
      <c r="K160" s="7"/>
      <c r="L160" s="11"/>
    </row>
    <row r="161" spans="1:12" ht="22.5">
      <c r="A161" s="7">
        <f>MAX(A$4:$B160)+1</f>
        <v>93</v>
      </c>
      <c r="B161" s="7" t="s">
        <v>235</v>
      </c>
      <c r="C161" s="7" t="s">
        <v>236</v>
      </c>
      <c r="D161" s="7" t="s">
        <v>16</v>
      </c>
      <c r="E161" s="8">
        <v>1194.47</v>
      </c>
      <c r="F161" s="8">
        <f>4.15+3.56</f>
        <v>7.710000000000001</v>
      </c>
      <c r="G161" s="11" t="s">
        <v>17</v>
      </c>
      <c r="H161" s="11" t="s">
        <v>17</v>
      </c>
      <c r="I161" s="8" t="s">
        <v>18</v>
      </c>
      <c r="J161" s="8" t="s">
        <v>19</v>
      </c>
      <c r="K161" s="7" t="s">
        <v>20</v>
      </c>
      <c r="L161" s="11" t="s">
        <v>17</v>
      </c>
    </row>
    <row r="162" spans="1:12" ht="14.25">
      <c r="A162" s="7">
        <f>MAX(A$4:$B161)+1</f>
        <v>94</v>
      </c>
      <c r="B162" s="7" t="s">
        <v>237</v>
      </c>
      <c r="C162" s="7" t="s">
        <v>238</v>
      </c>
      <c r="D162" s="7" t="s">
        <v>16</v>
      </c>
      <c r="E162" s="8">
        <v>749.05</v>
      </c>
      <c r="F162" s="8">
        <f>5.39+102.41</f>
        <v>107.8</v>
      </c>
      <c r="G162" s="11" t="s">
        <v>17</v>
      </c>
      <c r="H162" s="11" t="s">
        <v>17</v>
      </c>
      <c r="I162" s="8" t="s">
        <v>18</v>
      </c>
      <c r="J162" s="8" t="s">
        <v>19</v>
      </c>
      <c r="K162" s="7" t="s">
        <v>20</v>
      </c>
      <c r="L162" s="11" t="s">
        <v>17</v>
      </c>
    </row>
    <row r="163" spans="1:12" ht="14.25">
      <c r="A163" s="7"/>
      <c r="B163" s="7" t="s">
        <v>239</v>
      </c>
      <c r="C163" s="7"/>
      <c r="D163" s="7"/>
      <c r="E163" s="8"/>
      <c r="F163" s="8"/>
      <c r="G163" s="11"/>
      <c r="H163" s="11"/>
      <c r="I163" s="8"/>
      <c r="J163" s="8"/>
      <c r="K163" s="7"/>
      <c r="L163" s="11"/>
    </row>
    <row r="164" spans="1:12" ht="22.5">
      <c r="A164" s="7">
        <f>MAX(A$4:$B163)+1</f>
        <v>95</v>
      </c>
      <c r="B164" s="7" t="s">
        <v>240</v>
      </c>
      <c r="C164" s="7" t="s">
        <v>241</v>
      </c>
      <c r="D164" s="7" t="s">
        <v>16</v>
      </c>
      <c r="E164" s="8">
        <v>961.58</v>
      </c>
      <c r="F164" s="8">
        <f>144.88+15.53</f>
        <v>160.41</v>
      </c>
      <c r="G164" s="11" t="s">
        <v>17</v>
      </c>
      <c r="H164" s="11" t="s">
        <v>17</v>
      </c>
      <c r="I164" s="8" t="s">
        <v>18</v>
      </c>
      <c r="J164" s="8" t="s">
        <v>19</v>
      </c>
      <c r="K164" s="7" t="s">
        <v>20</v>
      </c>
      <c r="L164" s="11" t="s">
        <v>17</v>
      </c>
    </row>
    <row r="165" spans="1:12" ht="22.5">
      <c r="A165" s="7"/>
      <c r="B165" s="7" t="s">
        <v>242</v>
      </c>
      <c r="C165" s="7"/>
      <c r="D165" s="7"/>
      <c r="E165" s="8"/>
      <c r="F165" s="8"/>
      <c r="G165" s="11"/>
      <c r="H165" s="11"/>
      <c r="I165" s="8"/>
      <c r="J165" s="8"/>
      <c r="K165" s="8" t="s">
        <v>109</v>
      </c>
      <c r="L165" s="11"/>
    </row>
    <row r="166" spans="1:12" ht="22.5">
      <c r="A166" s="7"/>
      <c r="B166" s="7" t="s">
        <v>243</v>
      </c>
      <c r="C166" s="7"/>
      <c r="D166" s="7"/>
      <c r="E166" s="8"/>
      <c r="F166" s="8"/>
      <c r="G166" s="11"/>
      <c r="H166" s="11"/>
      <c r="I166" s="8"/>
      <c r="J166" s="8"/>
      <c r="K166" s="8" t="s">
        <v>109</v>
      </c>
      <c r="L166" s="11"/>
    </row>
    <row r="167" spans="1:12" ht="22.5">
      <c r="A167" s="7"/>
      <c r="B167" s="7" t="s">
        <v>244</v>
      </c>
      <c r="C167" s="7"/>
      <c r="D167" s="7"/>
      <c r="E167" s="8"/>
      <c r="F167" s="8"/>
      <c r="G167" s="11"/>
      <c r="H167" s="11"/>
      <c r="I167" s="8"/>
      <c r="J167" s="8"/>
      <c r="K167" s="8" t="s">
        <v>109</v>
      </c>
      <c r="L167" s="11"/>
    </row>
    <row r="168" spans="1:12" ht="22.5">
      <c r="A168" s="7"/>
      <c r="B168" s="7" t="s">
        <v>245</v>
      </c>
      <c r="C168" s="7"/>
      <c r="D168" s="7"/>
      <c r="E168" s="8"/>
      <c r="F168" s="8"/>
      <c r="G168" s="11"/>
      <c r="H168" s="11"/>
      <c r="I168" s="8"/>
      <c r="J168" s="8"/>
      <c r="K168" s="7" t="s">
        <v>20</v>
      </c>
      <c r="L168" s="11"/>
    </row>
    <row r="169" spans="1:12" ht="22.5">
      <c r="A169" s="7"/>
      <c r="B169" s="7" t="s">
        <v>246</v>
      </c>
      <c r="C169" s="7"/>
      <c r="D169" s="7"/>
      <c r="E169" s="8"/>
      <c r="F169" s="8"/>
      <c r="G169" s="11"/>
      <c r="H169" s="11"/>
      <c r="I169" s="8"/>
      <c r="J169" s="8"/>
      <c r="K169" s="7" t="s">
        <v>20</v>
      </c>
      <c r="L169" s="11"/>
    </row>
    <row r="170" spans="1:12" ht="14.25">
      <c r="A170" s="7">
        <f>MAX(A$4:$B169)+1</f>
        <v>96</v>
      </c>
      <c r="B170" s="7" t="s">
        <v>247</v>
      </c>
      <c r="C170" s="7" t="s">
        <v>248</v>
      </c>
      <c r="D170" s="7" t="s">
        <v>16</v>
      </c>
      <c r="E170" s="8">
        <v>856.05</v>
      </c>
      <c r="F170" s="8">
        <f>37.45+2.35+15.17</f>
        <v>54.970000000000006</v>
      </c>
      <c r="G170" s="11" t="s">
        <v>17</v>
      </c>
      <c r="H170" s="11" t="s">
        <v>17</v>
      </c>
      <c r="I170" s="8" t="s">
        <v>18</v>
      </c>
      <c r="J170" s="8" t="s">
        <v>19</v>
      </c>
      <c r="K170" s="7" t="s">
        <v>20</v>
      </c>
      <c r="L170" s="11" t="s">
        <v>17</v>
      </c>
    </row>
    <row r="171" spans="1:12" ht="14.25">
      <c r="A171" s="7"/>
      <c r="B171" s="7" t="s">
        <v>249</v>
      </c>
      <c r="C171" s="7"/>
      <c r="D171" s="7"/>
      <c r="E171" s="8"/>
      <c r="F171" s="8"/>
      <c r="G171" s="11"/>
      <c r="H171" s="11"/>
      <c r="I171" s="8"/>
      <c r="J171" s="8"/>
      <c r="K171" s="7"/>
      <c r="L171" s="11"/>
    </row>
    <row r="172" spans="1:12" ht="14.25">
      <c r="A172" s="7"/>
      <c r="B172" s="7" t="s">
        <v>250</v>
      </c>
      <c r="C172" s="7"/>
      <c r="D172" s="7"/>
      <c r="E172" s="8"/>
      <c r="F172" s="8"/>
      <c r="G172" s="11"/>
      <c r="H172" s="11"/>
      <c r="I172" s="8"/>
      <c r="J172" s="8"/>
      <c r="K172" s="7"/>
      <c r="L172" s="11"/>
    </row>
    <row r="173" spans="1:12" ht="22.5">
      <c r="A173" s="7">
        <f>MAX(A$4:$B172)+1</f>
        <v>97</v>
      </c>
      <c r="B173" s="7" t="s">
        <v>251</v>
      </c>
      <c r="C173" s="7" t="s">
        <v>252</v>
      </c>
      <c r="D173" s="7" t="s">
        <v>16</v>
      </c>
      <c r="E173" s="8">
        <v>707.66</v>
      </c>
      <c r="F173" s="8">
        <f>17.02+1.46+72.18</f>
        <v>90.66000000000001</v>
      </c>
      <c r="G173" s="11" t="s">
        <v>17</v>
      </c>
      <c r="H173" s="11" t="s">
        <v>17</v>
      </c>
      <c r="I173" s="8" t="s">
        <v>18</v>
      </c>
      <c r="J173" s="8" t="s">
        <v>19</v>
      </c>
      <c r="K173" s="7" t="s">
        <v>20</v>
      </c>
      <c r="L173" s="11" t="s">
        <v>17</v>
      </c>
    </row>
    <row r="174" spans="1:12" ht="22.5">
      <c r="A174" s="7"/>
      <c r="B174" s="7" t="s">
        <v>253</v>
      </c>
      <c r="C174" s="7"/>
      <c r="D174" s="7"/>
      <c r="E174" s="8"/>
      <c r="F174" s="8"/>
      <c r="G174" s="11"/>
      <c r="H174" s="11"/>
      <c r="I174" s="8"/>
      <c r="J174" s="8"/>
      <c r="K174" s="8" t="s">
        <v>109</v>
      </c>
      <c r="L174" s="11"/>
    </row>
    <row r="175" spans="1:12" ht="22.5">
      <c r="A175" s="7"/>
      <c r="B175" s="7" t="s">
        <v>254</v>
      </c>
      <c r="C175" s="7"/>
      <c r="D175" s="7"/>
      <c r="E175" s="8"/>
      <c r="F175" s="8"/>
      <c r="G175" s="11"/>
      <c r="H175" s="11"/>
      <c r="I175" s="8"/>
      <c r="J175" s="8"/>
      <c r="K175" s="7" t="s">
        <v>20</v>
      </c>
      <c r="L175" s="11"/>
    </row>
    <row r="176" spans="1:12" ht="22.5">
      <c r="A176" s="7"/>
      <c r="B176" s="7" t="s">
        <v>255</v>
      </c>
      <c r="C176" s="7"/>
      <c r="D176" s="7"/>
      <c r="E176" s="8"/>
      <c r="F176" s="8"/>
      <c r="G176" s="11"/>
      <c r="H176" s="11"/>
      <c r="I176" s="8"/>
      <c r="J176" s="8"/>
      <c r="K176" s="7" t="s">
        <v>20</v>
      </c>
      <c r="L176" s="11"/>
    </row>
    <row r="177" spans="1:12" ht="22.5">
      <c r="A177" s="7">
        <f>MAX(A$4:$B176)+1</f>
        <v>98</v>
      </c>
      <c r="B177" s="18" t="s">
        <v>256</v>
      </c>
      <c r="C177" s="10" t="s">
        <v>257</v>
      </c>
      <c r="D177" s="26" t="s">
        <v>16</v>
      </c>
      <c r="E177" s="8">
        <f>1107.67-E184-E185</f>
        <v>907.6700000000001</v>
      </c>
      <c r="F177" s="8">
        <v>165.4</v>
      </c>
      <c r="G177" s="11" t="s">
        <v>17</v>
      </c>
      <c r="H177" s="11" t="s">
        <v>17</v>
      </c>
      <c r="I177" s="8" t="s">
        <v>18</v>
      </c>
      <c r="J177" s="23" t="s">
        <v>19</v>
      </c>
      <c r="K177" s="7" t="s">
        <v>20</v>
      </c>
      <c r="L177" s="11" t="s">
        <v>17</v>
      </c>
    </row>
    <row r="178" spans="1:12" ht="22.5">
      <c r="A178" s="7"/>
      <c r="B178" s="18" t="s">
        <v>258</v>
      </c>
      <c r="C178" s="10"/>
      <c r="D178" s="26"/>
      <c r="E178" s="8"/>
      <c r="F178" s="8"/>
      <c r="G178" s="11"/>
      <c r="H178" s="11"/>
      <c r="I178" s="8"/>
      <c r="J178" s="23"/>
      <c r="K178" s="8" t="s">
        <v>109</v>
      </c>
      <c r="L178" s="11"/>
    </row>
    <row r="179" spans="1:12" ht="22.5">
      <c r="A179" s="7"/>
      <c r="B179" s="18" t="s">
        <v>259</v>
      </c>
      <c r="C179" s="10"/>
      <c r="D179" s="26"/>
      <c r="E179" s="8"/>
      <c r="F179" s="8"/>
      <c r="G179" s="11"/>
      <c r="H179" s="11"/>
      <c r="I179" s="8"/>
      <c r="J179" s="23"/>
      <c r="K179" s="8" t="s">
        <v>109</v>
      </c>
      <c r="L179" s="11"/>
    </row>
    <row r="180" spans="1:12" ht="22.5">
      <c r="A180" s="7"/>
      <c r="B180" s="18" t="s">
        <v>260</v>
      </c>
      <c r="C180" s="10"/>
      <c r="D180" s="26"/>
      <c r="E180" s="8"/>
      <c r="F180" s="8"/>
      <c r="G180" s="11"/>
      <c r="H180" s="11"/>
      <c r="I180" s="8"/>
      <c r="J180" s="23"/>
      <c r="K180" s="8" t="s">
        <v>109</v>
      </c>
      <c r="L180" s="11"/>
    </row>
    <row r="181" spans="1:12" ht="22.5">
      <c r="A181" s="7"/>
      <c r="B181" s="18" t="s">
        <v>261</v>
      </c>
      <c r="C181" s="10"/>
      <c r="D181" s="26"/>
      <c r="E181" s="8"/>
      <c r="F181" s="8"/>
      <c r="G181" s="11"/>
      <c r="H181" s="11"/>
      <c r="I181" s="8"/>
      <c r="J181" s="23"/>
      <c r="K181" s="8" t="s">
        <v>109</v>
      </c>
      <c r="L181" s="11"/>
    </row>
    <row r="182" spans="1:12" ht="22.5">
      <c r="A182" s="7"/>
      <c r="B182" s="18" t="s">
        <v>262</v>
      </c>
      <c r="C182" s="10"/>
      <c r="D182" s="26"/>
      <c r="E182" s="8"/>
      <c r="F182" s="8"/>
      <c r="G182" s="11"/>
      <c r="H182" s="11"/>
      <c r="I182" s="8"/>
      <c r="J182" s="23"/>
      <c r="K182" s="8" t="s">
        <v>109</v>
      </c>
      <c r="L182" s="11"/>
    </row>
    <row r="183" spans="1:12" ht="22.5">
      <c r="A183" s="7"/>
      <c r="B183" s="18" t="s">
        <v>263</v>
      </c>
      <c r="C183" s="10"/>
      <c r="D183" s="26"/>
      <c r="E183" s="8"/>
      <c r="F183" s="8"/>
      <c r="G183" s="11"/>
      <c r="H183" s="11"/>
      <c r="I183" s="8"/>
      <c r="J183" s="23"/>
      <c r="K183" s="8" t="s">
        <v>109</v>
      </c>
      <c r="L183" s="11"/>
    </row>
    <row r="184" spans="1:12" ht="22.5">
      <c r="A184" s="7">
        <f>MAX(A$4:$B183)+1</f>
        <v>99</v>
      </c>
      <c r="B184" s="18" t="s">
        <v>264</v>
      </c>
      <c r="C184" s="10"/>
      <c r="D184" s="26"/>
      <c r="E184" s="8">
        <v>120</v>
      </c>
      <c r="F184" s="8"/>
      <c r="G184" s="11" t="s">
        <v>17</v>
      </c>
      <c r="H184" s="11" t="s">
        <v>17</v>
      </c>
      <c r="I184" s="8" t="s">
        <v>18</v>
      </c>
      <c r="J184" s="23"/>
      <c r="K184" s="7" t="s">
        <v>20</v>
      </c>
      <c r="L184" s="11" t="s">
        <v>17</v>
      </c>
    </row>
    <row r="185" spans="1:12" ht="22.5">
      <c r="A185" s="7">
        <f>MAX(A$4:$B184)+1</f>
        <v>100</v>
      </c>
      <c r="B185" s="18" t="s">
        <v>265</v>
      </c>
      <c r="C185" s="10"/>
      <c r="D185" s="26"/>
      <c r="E185" s="8">
        <v>80</v>
      </c>
      <c r="F185" s="8"/>
      <c r="G185" s="11" t="s">
        <v>17</v>
      </c>
      <c r="H185" s="11" t="s">
        <v>17</v>
      </c>
      <c r="I185" s="8" t="s">
        <v>18</v>
      </c>
      <c r="J185" s="23"/>
      <c r="K185" s="7" t="s">
        <v>20</v>
      </c>
      <c r="L185" s="11" t="s">
        <v>17</v>
      </c>
    </row>
    <row r="186" spans="1:12" ht="14.25">
      <c r="A186" s="7">
        <f>MAX(A$4:$B185)+1</f>
        <v>101</v>
      </c>
      <c r="B186" s="7" t="s">
        <v>266</v>
      </c>
      <c r="C186" s="7" t="s">
        <v>267</v>
      </c>
      <c r="D186" s="7" t="s">
        <v>16</v>
      </c>
      <c r="E186" s="8">
        <v>1048.14</v>
      </c>
      <c r="F186" s="8">
        <f>4.73+2.61+45.54</f>
        <v>52.879999999999995</v>
      </c>
      <c r="G186" s="11" t="s">
        <v>17</v>
      </c>
      <c r="H186" s="11" t="s">
        <v>17</v>
      </c>
      <c r="I186" s="8" t="s">
        <v>18</v>
      </c>
      <c r="J186" s="8" t="s">
        <v>19</v>
      </c>
      <c r="K186" s="7" t="s">
        <v>20</v>
      </c>
      <c r="L186" s="11" t="s">
        <v>17</v>
      </c>
    </row>
    <row r="187" spans="1:12" ht="14.25">
      <c r="A187" s="7"/>
      <c r="B187" s="7" t="s">
        <v>268</v>
      </c>
      <c r="C187" s="7"/>
      <c r="D187" s="7"/>
      <c r="E187" s="8"/>
      <c r="F187" s="8"/>
      <c r="G187" s="11"/>
      <c r="H187" s="11"/>
      <c r="I187" s="8"/>
      <c r="J187" s="8"/>
      <c r="K187" s="7"/>
      <c r="L187" s="11"/>
    </row>
    <row r="188" spans="1:12" ht="14.25">
      <c r="A188" s="7"/>
      <c r="B188" s="7" t="s">
        <v>269</v>
      </c>
      <c r="C188" s="7"/>
      <c r="D188" s="7"/>
      <c r="E188" s="8"/>
      <c r="F188" s="8"/>
      <c r="G188" s="11"/>
      <c r="H188" s="11"/>
      <c r="I188" s="8"/>
      <c r="J188" s="8"/>
      <c r="K188" s="7"/>
      <c r="L188" s="11"/>
    </row>
    <row r="189" spans="1:12" ht="14.25">
      <c r="A189" s="7"/>
      <c r="B189" s="7" t="s">
        <v>270</v>
      </c>
      <c r="C189" s="7"/>
      <c r="D189" s="7"/>
      <c r="E189" s="8"/>
      <c r="F189" s="8"/>
      <c r="G189" s="11"/>
      <c r="H189" s="11"/>
      <c r="I189" s="8"/>
      <c r="J189" s="8"/>
      <c r="K189" s="7"/>
      <c r="L189" s="11"/>
    </row>
    <row r="190" spans="1:12" ht="14.25">
      <c r="A190" s="7">
        <f>MAX(A$4:$B189)+1</f>
        <v>102</v>
      </c>
      <c r="B190" s="7" t="s">
        <v>271</v>
      </c>
      <c r="C190" s="7" t="s">
        <v>272</v>
      </c>
      <c r="D190" s="7" t="s">
        <v>16</v>
      </c>
      <c r="E190" s="8">
        <v>480.37</v>
      </c>
      <c r="F190" s="8">
        <f>133.94+14.8</f>
        <v>148.74</v>
      </c>
      <c r="G190" s="11" t="s">
        <v>17</v>
      </c>
      <c r="H190" s="11" t="s">
        <v>17</v>
      </c>
      <c r="I190" s="8" t="s">
        <v>18</v>
      </c>
      <c r="J190" s="8" t="s">
        <v>19</v>
      </c>
      <c r="K190" s="7" t="s">
        <v>20</v>
      </c>
      <c r="L190" s="11" t="s">
        <v>17</v>
      </c>
    </row>
    <row r="191" spans="1:12" ht="14.25">
      <c r="A191" s="7"/>
      <c r="B191" s="7" t="s">
        <v>273</v>
      </c>
      <c r="C191" s="7"/>
      <c r="D191" s="7"/>
      <c r="E191" s="8"/>
      <c r="F191" s="8"/>
      <c r="G191" s="11"/>
      <c r="H191" s="11"/>
      <c r="I191" s="8"/>
      <c r="J191" s="8"/>
      <c r="K191" s="7"/>
      <c r="L191" s="11"/>
    </row>
    <row r="192" spans="1:12" ht="14.25">
      <c r="A192" s="7"/>
      <c r="B192" s="7" t="s">
        <v>274</v>
      </c>
      <c r="C192" s="7"/>
      <c r="D192" s="7"/>
      <c r="E192" s="8"/>
      <c r="F192" s="8"/>
      <c r="G192" s="11"/>
      <c r="H192" s="11"/>
      <c r="I192" s="8"/>
      <c r="J192" s="8"/>
      <c r="K192" s="7"/>
      <c r="L192" s="11"/>
    </row>
    <row r="193" spans="1:12" ht="14.25">
      <c r="A193" s="7"/>
      <c r="B193" s="7" t="s">
        <v>275</v>
      </c>
      <c r="C193" s="7"/>
      <c r="D193" s="7"/>
      <c r="E193" s="8"/>
      <c r="F193" s="8"/>
      <c r="G193" s="11"/>
      <c r="H193" s="11"/>
      <c r="I193" s="8"/>
      <c r="J193" s="8"/>
      <c r="K193" s="7"/>
      <c r="L193" s="11"/>
    </row>
    <row r="194" spans="1:12" ht="14.25">
      <c r="A194" s="7"/>
      <c r="B194" s="7" t="s">
        <v>276</v>
      </c>
      <c r="C194" s="7"/>
      <c r="D194" s="7"/>
      <c r="E194" s="8"/>
      <c r="F194" s="8"/>
      <c r="G194" s="11"/>
      <c r="H194" s="11"/>
      <c r="I194" s="8"/>
      <c r="J194" s="8"/>
      <c r="K194" s="7"/>
      <c r="L194" s="11"/>
    </row>
    <row r="195" spans="1:12" ht="14.25">
      <c r="A195" s="7"/>
      <c r="B195" s="7" t="s">
        <v>277</v>
      </c>
      <c r="C195" s="7"/>
      <c r="D195" s="7"/>
      <c r="E195" s="8"/>
      <c r="F195" s="8"/>
      <c r="G195" s="11"/>
      <c r="H195" s="11"/>
      <c r="I195" s="8"/>
      <c r="J195" s="8"/>
      <c r="K195" s="7"/>
      <c r="L195" s="11"/>
    </row>
    <row r="196" spans="1:12" ht="14.25">
      <c r="A196" s="7">
        <f>MAX(A$4:$B195)+1</f>
        <v>103</v>
      </c>
      <c r="B196" s="7" t="s">
        <v>278</v>
      </c>
      <c r="C196" s="7" t="s">
        <v>279</v>
      </c>
      <c r="D196" s="7" t="s">
        <v>16</v>
      </c>
      <c r="E196" s="8">
        <v>512.37</v>
      </c>
      <c r="F196" s="8">
        <f>23.54+7.09+25.18</f>
        <v>55.81</v>
      </c>
      <c r="G196" s="11" t="s">
        <v>17</v>
      </c>
      <c r="H196" s="11" t="s">
        <v>17</v>
      </c>
      <c r="I196" s="8" t="s">
        <v>18</v>
      </c>
      <c r="J196" s="8" t="s">
        <v>19</v>
      </c>
      <c r="K196" s="7" t="s">
        <v>20</v>
      </c>
      <c r="L196" s="11" t="s">
        <v>17</v>
      </c>
    </row>
    <row r="197" spans="1:12" ht="14.25">
      <c r="A197" s="7"/>
      <c r="B197" s="7" t="s">
        <v>280</v>
      </c>
      <c r="C197" s="7"/>
      <c r="D197" s="7"/>
      <c r="E197" s="8"/>
      <c r="F197" s="8"/>
      <c r="G197" s="11"/>
      <c r="H197" s="11"/>
      <c r="I197" s="8"/>
      <c r="J197" s="8"/>
      <c r="K197" s="7"/>
      <c r="L197" s="11"/>
    </row>
    <row r="198" spans="1:12" ht="14.25">
      <c r="A198" s="7"/>
      <c r="B198" s="7" t="s">
        <v>281</v>
      </c>
      <c r="C198" s="7"/>
      <c r="D198" s="7"/>
      <c r="E198" s="8"/>
      <c r="F198" s="8"/>
      <c r="G198" s="11"/>
      <c r="H198" s="11"/>
      <c r="I198" s="8"/>
      <c r="J198" s="8"/>
      <c r="K198" s="7"/>
      <c r="L198" s="11"/>
    </row>
    <row r="199" spans="1:12" ht="14.25">
      <c r="A199" s="7"/>
      <c r="B199" s="7" t="s">
        <v>282</v>
      </c>
      <c r="C199" s="7"/>
      <c r="D199" s="7"/>
      <c r="E199" s="8"/>
      <c r="F199" s="8"/>
      <c r="G199" s="11"/>
      <c r="H199" s="11"/>
      <c r="I199" s="8"/>
      <c r="J199" s="8"/>
      <c r="K199" s="7"/>
      <c r="L199" s="11"/>
    </row>
    <row r="200" spans="1:12" ht="14.25">
      <c r="A200" s="7"/>
      <c r="B200" s="7" t="s">
        <v>283</v>
      </c>
      <c r="C200" s="7"/>
      <c r="D200" s="7"/>
      <c r="E200" s="8"/>
      <c r="F200" s="8"/>
      <c r="G200" s="11"/>
      <c r="H200" s="11"/>
      <c r="I200" s="8"/>
      <c r="J200" s="8"/>
      <c r="K200" s="7"/>
      <c r="L200" s="11"/>
    </row>
    <row r="201" spans="1:12" ht="22.5">
      <c r="A201" s="7">
        <f>MAX(A$4:$B200)+1</f>
        <v>104</v>
      </c>
      <c r="B201" s="18" t="s">
        <v>284</v>
      </c>
      <c r="C201" s="7" t="s">
        <v>285</v>
      </c>
      <c r="D201" s="7" t="s">
        <v>16</v>
      </c>
      <c r="E201" s="8">
        <v>394.87</v>
      </c>
      <c r="F201" s="8">
        <f>81.67</f>
        <v>81.67</v>
      </c>
      <c r="G201" s="11" t="s">
        <v>17</v>
      </c>
      <c r="H201" s="11" t="s">
        <v>17</v>
      </c>
      <c r="I201" s="8" t="s">
        <v>18</v>
      </c>
      <c r="J201" s="8" t="s">
        <v>19</v>
      </c>
      <c r="K201" s="8" t="s">
        <v>109</v>
      </c>
      <c r="L201" s="11" t="s">
        <v>17</v>
      </c>
    </row>
    <row r="202" spans="1:12" ht="22.5">
      <c r="A202" s="16">
        <f>MAX(A$4:$B201)+1</f>
        <v>105</v>
      </c>
      <c r="B202" s="18" t="s">
        <v>286</v>
      </c>
      <c r="C202" s="7" t="s">
        <v>287</v>
      </c>
      <c r="D202" s="7" t="s">
        <v>16</v>
      </c>
      <c r="E202" s="17" t="s">
        <v>17</v>
      </c>
      <c r="F202" s="17">
        <f>25.45+7.81</f>
        <v>33.26</v>
      </c>
      <c r="G202" s="11" t="s">
        <v>17</v>
      </c>
      <c r="H202" s="11" t="s">
        <v>17</v>
      </c>
      <c r="I202" s="8" t="s">
        <v>18</v>
      </c>
      <c r="J202" s="8" t="s">
        <v>19</v>
      </c>
      <c r="K202" s="8" t="s">
        <v>109</v>
      </c>
      <c r="L202" s="11" t="s">
        <v>17</v>
      </c>
    </row>
    <row r="203" spans="1:12" ht="22.5">
      <c r="A203" s="7">
        <f>MAX(A$4:$B202)+1</f>
        <v>106</v>
      </c>
      <c r="B203" s="7" t="s">
        <v>288</v>
      </c>
      <c r="C203" s="7" t="s">
        <v>289</v>
      </c>
      <c r="D203" s="7" t="s">
        <v>16</v>
      </c>
      <c r="E203" s="8">
        <v>397.75</v>
      </c>
      <c r="F203" s="8">
        <f>20.62+21.44</f>
        <v>42.06</v>
      </c>
      <c r="G203" s="11" t="s">
        <v>17</v>
      </c>
      <c r="H203" s="11" t="s">
        <v>17</v>
      </c>
      <c r="I203" s="8" t="s">
        <v>18</v>
      </c>
      <c r="J203" s="8" t="s">
        <v>19</v>
      </c>
      <c r="K203" s="8" t="s">
        <v>109</v>
      </c>
      <c r="L203" s="11" t="s">
        <v>17</v>
      </c>
    </row>
    <row r="204" spans="1:12" ht="22.5">
      <c r="A204" s="7">
        <f>MAX(A$4:$B203)+1</f>
        <v>107</v>
      </c>
      <c r="B204" s="7" t="s">
        <v>290</v>
      </c>
      <c r="C204" s="7" t="s">
        <v>291</v>
      </c>
      <c r="D204" s="7" t="s">
        <v>16</v>
      </c>
      <c r="E204" s="8">
        <v>220.77</v>
      </c>
      <c r="F204" s="8">
        <f>48.78+0.48+63.35</f>
        <v>112.61</v>
      </c>
      <c r="G204" s="11" t="s">
        <v>17</v>
      </c>
      <c r="H204" s="11" t="s">
        <v>17</v>
      </c>
      <c r="I204" s="8" t="s">
        <v>18</v>
      </c>
      <c r="J204" s="8" t="s">
        <v>19</v>
      </c>
      <c r="K204" s="8" t="s">
        <v>20</v>
      </c>
      <c r="L204" s="11" t="s">
        <v>17</v>
      </c>
    </row>
    <row r="205" spans="1:12" ht="22.5">
      <c r="A205" s="7">
        <f>MAX(A$4:$B204)+1</f>
        <v>108</v>
      </c>
      <c r="B205" s="7" t="s">
        <v>292</v>
      </c>
      <c r="C205" s="7" t="s">
        <v>293</v>
      </c>
      <c r="D205" s="7" t="s">
        <v>16</v>
      </c>
      <c r="E205" s="8">
        <v>570.46</v>
      </c>
      <c r="F205" s="8">
        <f>5.77+23.68</f>
        <v>29.45</v>
      </c>
      <c r="G205" s="11" t="s">
        <v>17</v>
      </c>
      <c r="H205" s="11" t="s">
        <v>17</v>
      </c>
      <c r="I205" s="8" t="s">
        <v>18</v>
      </c>
      <c r="J205" s="8" t="s">
        <v>19</v>
      </c>
      <c r="K205" s="8" t="s">
        <v>20</v>
      </c>
      <c r="L205" s="11" t="s">
        <v>17</v>
      </c>
    </row>
    <row r="206" spans="1:12" ht="22.5">
      <c r="A206" s="7">
        <f>MAX(A$4:$B205)+1</f>
        <v>109</v>
      </c>
      <c r="B206" s="7" t="s">
        <v>294</v>
      </c>
      <c r="C206" s="7" t="s">
        <v>295</v>
      </c>
      <c r="D206" s="7" t="s">
        <v>16</v>
      </c>
      <c r="E206" s="8">
        <v>348.88</v>
      </c>
      <c r="F206" s="8">
        <f>13.41+7.67</f>
        <v>21.08</v>
      </c>
      <c r="G206" s="11" t="s">
        <v>17</v>
      </c>
      <c r="H206" s="11" t="s">
        <v>17</v>
      </c>
      <c r="I206" s="8" t="s">
        <v>18</v>
      </c>
      <c r="J206" s="8" t="s">
        <v>19</v>
      </c>
      <c r="K206" s="8" t="s">
        <v>20</v>
      </c>
      <c r="L206" s="11" t="s">
        <v>17</v>
      </c>
    </row>
    <row r="207" spans="1:12" ht="22.5">
      <c r="A207" s="7">
        <f>MAX(A$4:$B206)+1</f>
        <v>110</v>
      </c>
      <c r="B207" s="7" t="s">
        <v>296</v>
      </c>
      <c r="C207" s="7" t="s">
        <v>297</v>
      </c>
      <c r="D207" s="7" t="s">
        <v>16</v>
      </c>
      <c r="E207" s="8">
        <v>394.49</v>
      </c>
      <c r="F207" s="8">
        <f>109.15+2.21+34.73</f>
        <v>146.09</v>
      </c>
      <c r="G207" s="11" t="s">
        <v>17</v>
      </c>
      <c r="H207" s="11" t="s">
        <v>17</v>
      </c>
      <c r="I207" s="8" t="s">
        <v>18</v>
      </c>
      <c r="J207" s="8" t="s">
        <v>19</v>
      </c>
      <c r="K207" s="8" t="s">
        <v>77</v>
      </c>
      <c r="L207" s="11" t="s">
        <v>17</v>
      </c>
    </row>
    <row r="208" spans="1:12" ht="22.5">
      <c r="A208" s="7">
        <f>MAX(A$4:$B207)+1</f>
        <v>111</v>
      </c>
      <c r="B208" s="7" t="s">
        <v>298</v>
      </c>
      <c r="C208" s="7" t="s">
        <v>299</v>
      </c>
      <c r="D208" s="7" t="s">
        <v>16</v>
      </c>
      <c r="E208" s="8">
        <v>552.92</v>
      </c>
      <c r="F208" s="8">
        <f>38.38+1.31+68.88</f>
        <v>108.57</v>
      </c>
      <c r="G208" s="11" t="s">
        <v>17</v>
      </c>
      <c r="H208" s="11" t="s">
        <v>17</v>
      </c>
      <c r="I208" s="8" t="s">
        <v>18</v>
      </c>
      <c r="J208" s="8" t="s">
        <v>19</v>
      </c>
      <c r="K208" s="8" t="s">
        <v>77</v>
      </c>
      <c r="L208" s="11" t="s">
        <v>17</v>
      </c>
    </row>
    <row r="209" spans="1:12" ht="22.5">
      <c r="A209" s="7">
        <f>MAX(A$4:$B208)+1</f>
        <v>112</v>
      </c>
      <c r="B209" s="7" t="s">
        <v>300</v>
      </c>
      <c r="C209" s="7" t="s">
        <v>301</v>
      </c>
      <c r="D209" s="7" t="s">
        <v>16</v>
      </c>
      <c r="E209" s="8">
        <v>420.7</v>
      </c>
      <c r="F209" s="8">
        <f>19.25+22.54</f>
        <v>41.79</v>
      </c>
      <c r="G209" s="11" t="s">
        <v>17</v>
      </c>
      <c r="H209" s="11" t="s">
        <v>17</v>
      </c>
      <c r="I209" s="8" t="s">
        <v>18</v>
      </c>
      <c r="J209" s="8" t="s">
        <v>19</v>
      </c>
      <c r="K209" s="8" t="s">
        <v>77</v>
      </c>
      <c r="L209" s="11" t="s">
        <v>17</v>
      </c>
    </row>
    <row r="210" spans="1:12" ht="22.5">
      <c r="A210" s="7">
        <f>MAX(A$4:$B209)+1</f>
        <v>113</v>
      </c>
      <c r="B210" s="7" t="s">
        <v>302</v>
      </c>
      <c r="C210" s="7" t="s">
        <v>303</v>
      </c>
      <c r="D210" s="7" t="s">
        <v>16</v>
      </c>
      <c r="E210" s="8">
        <f>478.97</f>
        <v>478.97</v>
      </c>
      <c r="F210" s="8">
        <f>2.12+12.91+16.83</f>
        <v>31.86</v>
      </c>
      <c r="G210" s="11" t="s">
        <v>17</v>
      </c>
      <c r="H210" s="11" t="s">
        <v>17</v>
      </c>
      <c r="I210" s="8" t="s">
        <v>18</v>
      </c>
      <c r="J210" s="8" t="s">
        <v>19</v>
      </c>
      <c r="K210" s="8" t="s">
        <v>77</v>
      </c>
      <c r="L210" s="11" t="s">
        <v>17</v>
      </c>
    </row>
    <row r="211" spans="1:12" ht="22.5">
      <c r="A211" s="7">
        <f>MAX(A$4:$B210)+1</f>
        <v>114</v>
      </c>
      <c r="B211" s="7" t="s">
        <v>304</v>
      </c>
      <c r="C211" s="7" t="s">
        <v>305</v>
      </c>
      <c r="D211" s="7" t="s">
        <v>16</v>
      </c>
      <c r="E211" s="8">
        <v>210.31</v>
      </c>
      <c r="F211" s="8">
        <f>12.9+3.77+25.41</f>
        <v>42.08</v>
      </c>
      <c r="G211" s="11" t="s">
        <v>17</v>
      </c>
      <c r="H211" s="11" t="s">
        <v>17</v>
      </c>
      <c r="I211" s="8" t="s">
        <v>18</v>
      </c>
      <c r="J211" s="8" t="s">
        <v>19</v>
      </c>
      <c r="K211" s="7" t="s">
        <v>43</v>
      </c>
      <c r="L211" s="11" t="s">
        <v>17</v>
      </c>
    </row>
    <row r="212" spans="1:12" ht="22.5">
      <c r="A212" s="7">
        <f>MAX(A$4:$B211)+1</f>
        <v>115</v>
      </c>
      <c r="B212" s="7" t="s">
        <v>306</v>
      </c>
      <c r="C212" s="7" t="s">
        <v>307</v>
      </c>
      <c r="D212" s="7" t="s">
        <v>16</v>
      </c>
      <c r="E212" s="8">
        <v>1417.45</v>
      </c>
      <c r="F212" s="8">
        <f>191.39+33.52+1.48+188.95</f>
        <v>415.34</v>
      </c>
      <c r="G212" s="11" t="s">
        <v>17</v>
      </c>
      <c r="H212" s="11" t="s">
        <v>17</v>
      </c>
      <c r="I212" s="8" t="s">
        <v>18</v>
      </c>
      <c r="J212" s="8" t="s">
        <v>19</v>
      </c>
      <c r="K212" s="8" t="s">
        <v>20</v>
      </c>
      <c r="L212" s="11" t="s">
        <v>17</v>
      </c>
    </row>
    <row r="213" spans="1:12" ht="22.5">
      <c r="A213" s="7">
        <f>MAX(A$4:$B212)+1</f>
        <v>116</v>
      </c>
      <c r="B213" s="7" t="s">
        <v>308</v>
      </c>
      <c r="C213" s="7" t="s">
        <v>309</v>
      </c>
      <c r="D213" s="7" t="s">
        <v>16</v>
      </c>
      <c r="E213" s="8">
        <v>839.26</v>
      </c>
      <c r="F213" s="8">
        <f>108.93+31.27+4.47+73.22</f>
        <v>217.89000000000001</v>
      </c>
      <c r="G213" s="11" t="s">
        <v>17</v>
      </c>
      <c r="H213" s="11" t="s">
        <v>17</v>
      </c>
      <c r="I213" s="8" t="s">
        <v>18</v>
      </c>
      <c r="J213" s="8" t="s">
        <v>19</v>
      </c>
      <c r="K213" s="8" t="s">
        <v>20</v>
      </c>
      <c r="L213" s="11" t="s">
        <v>17</v>
      </c>
    </row>
    <row r="214" spans="1:12" ht="22.5">
      <c r="A214" s="7">
        <f>MAX(A$4:$B213)+1</f>
        <v>117</v>
      </c>
      <c r="B214" s="7" t="s">
        <v>284</v>
      </c>
      <c r="C214" s="7" t="s">
        <v>310</v>
      </c>
      <c r="D214" s="7" t="s">
        <v>16</v>
      </c>
      <c r="E214" s="8">
        <v>416.28</v>
      </c>
      <c r="F214" s="8">
        <f>3.93+58.77+36.47+554.07</f>
        <v>653.24</v>
      </c>
      <c r="G214" s="11" t="s">
        <v>17</v>
      </c>
      <c r="H214" s="11" t="s">
        <v>17</v>
      </c>
      <c r="I214" s="8" t="s">
        <v>18</v>
      </c>
      <c r="J214" s="8" t="s">
        <v>19</v>
      </c>
      <c r="K214" s="8" t="s">
        <v>77</v>
      </c>
      <c r="L214" s="11" t="s">
        <v>17</v>
      </c>
    </row>
    <row r="215" spans="1:12" ht="22.5">
      <c r="A215" s="7">
        <f>MAX(A$4:$B214)+1</f>
        <v>118</v>
      </c>
      <c r="B215" s="7" t="s">
        <v>89</v>
      </c>
      <c r="C215" s="7"/>
      <c r="D215" s="7"/>
      <c r="E215" s="8"/>
      <c r="F215" s="8"/>
      <c r="G215" s="11" t="s">
        <v>17</v>
      </c>
      <c r="H215" s="11" t="s">
        <v>17</v>
      </c>
      <c r="I215" s="8" t="s">
        <v>18</v>
      </c>
      <c r="J215" s="8"/>
      <c r="K215" s="8" t="s">
        <v>20</v>
      </c>
      <c r="L215" s="11" t="s">
        <v>17</v>
      </c>
    </row>
    <row r="216" spans="1:12" ht="22.5">
      <c r="A216" s="27">
        <f>MAX(A$4:$B215)+1</f>
        <v>119</v>
      </c>
      <c r="B216" s="7" t="s">
        <v>298</v>
      </c>
      <c r="C216" s="7"/>
      <c r="D216" s="7"/>
      <c r="E216" s="8"/>
      <c r="F216" s="8"/>
      <c r="G216" s="11" t="s">
        <v>17</v>
      </c>
      <c r="H216" s="11" t="s">
        <v>17</v>
      </c>
      <c r="I216" s="8" t="s">
        <v>18</v>
      </c>
      <c r="J216" s="8"/>
      <c r="K216" s="7" t="s">
        <v>77</v>
      </c>
      <c r="L216" s="11" t="s">
        <v>17</v>
      </c>
    </row>
    <row r="217" spans="1:12" ht="22.5">
      <c r="A217" s="7">
        <f>MAX(A$4:$B216)+1</f>
        <v>120</v>
      </c>
      <c r="B217" s="7" t="s">
        <v>89</v>
      </c>
      <c r="C217" s="7" t="s">
        <v>311</v>
      </c>
      <c r="D217" s="7" t="s">
        <v>16</v>
      </c>
      <c r="E217" s="8">
        <v>180.38</v>
      </c>
      <c r="F217" s="8">
        <f>1.23+11.5+7.46</f>
        <v>20.19</v>
      </c>
      <c r="G217" s="11" t="s">
        <v>17</v>
      </c>
      <c r="H217" s="11" t="s">
        <v>17</v>
      </c>
      <c r="I217" s="8" t="s">
        <v>18</v>
      </c>
      <c r="J217" s="7" t="s">
        <v>19</v>
      </c>
      <c r="K217" s="7" t="s">
        <v>77</v>
      </c>
      <c r="L217" s="11" t="s">
        <v>17</v>
      </c>
    </row>
    <row r="218" spans="1:12" ht="22.5">
      <c r="A218" s="27">
        <f>MAX(A$4:$B217)+1</f>
        <v>121</v>
      </c>
      <c r="B218" s="7" t="s">
        <v>298</v>
      </c>
      <c r="C218" s="7"/>
      <c r="D218" s="7"/>
      <c r="E218" s="8"/>
      <c r="F218" s="8"/>
      <c r="G218" s="11" t="s">
        <v>17</v>
      </c>
      <c r="H218" s="11" t="s">
        <v>17</v>
      </c>
      <c r="I218" s="8" t="s">
        <v>18</v>
      </c>
      <c r="J218" s="7"/>
      <c r="K218" s="7" t="s">
        <v>77</v>
      </c>
      <c r="L218" s="11" t="s">
        <v>17</v>
      </c>
    </row>
    <row r="219" spans="1:12" ht="22.5">
      <c r="A219" s="7">
        <f>MAX(A$4:$B218)+1</f>
        <v>122</v>
      </c>
      <c r="B219" s="7" t="s">
        <v>284</v>
      </c>
      <c r="C219" s="7"/>
      <c r="D219" s="7"/>
      <c r="E219" s="8"/>
      <c r="F219" s="8"/>
      <c r="G219" s="11" t="s">
        <v>17</v>
      </c>
      <c r="H219" s="11" t="s">
        <v>17</v>
      </c>
      <c r="I219" s="8" t="s">
        <v>18</v>
      </c>
      <c r="J219" s="7"/>
      <c r="K219" s="7" t="s">
        <v>77</v>
      </c>
      <c r="L219" s="11" t="s">
        <v>17</v>
      </c>
    </row>
    <row r="220" spans="1:12" ht="22.5">
      <c r="A220" s="7">
        <f>MAX(A$4:$B219)+1</f>
        <v>123</v>
      </c>
      <c r="B220" s="7" t="s">
        <v>312</v>
      </c>
      <c r="C220" s="7"/>
      <c r="D220" s="7"/>
      <c r="E220" s="8"/>
      <c r="F220" s="8"/>
      <c r="G220" s="11" t="s">
        <v>17</v>
      </c>
      <c r="H220" s="11" t="s">
        <v>17</v>
      </c>
      <c r="I220" s="8" t="s">
        <v>18</v>
      </c>
      <c r="J220" s="7"/>
      <c r="K220" s="7" t="s">
        <v>77</v>
      </c>
      <c r="L220" s="11" t="s">
        <v>17</v>
      </c>
    </row>
    <row r="221" spans="1:12" ht="22.5">
      <c r="A221" s="7">
        <f>MAX(A$4:$B220)+1</f>
        <v>124</v>
      </c>
      <c r="B221" s="7" t="s">
        <v>101</v>
      </c>
      <c r="C221" s="7"/>
      <c r="D221" s="7"/>
      <c r="E221" s="8"/>
      <c r="F221" s="8"/>
      <c r="G221" s="11" t="s">
        <v>17</v>
      </c>
      <c r="H221" s="11" t="s">
        <v>17</v>
      </c>
      <c r="I221" s="8" t="s">
        <v>18</v>
      </c>
      <c r="J221" s="7"/>
      <c r="K221" s="7" t="s">
        <v>77</v>
      </c>
      <c r="L221" s="11" t="s">
        <v>17</v>
      </c>
    </row>
    <row r="222" spans="1:12" ht="22.5">
      <c r="A222" s="7">
        <f>MAX(A$4:$B221)+1</f>
        <v>125</v>
      </c>
      <c r="B222" s="7" t="s">
        <v>313</v>
      </c>
      <c r="C222" s="7" t="s">
        <v>314</v>
      </c>
      <c r="D222" s="7" t="s">
        <v>16</v>
      </c>
      <c r="E222" s="8">
        <v>243.33</v>
      </c>
      <c r="F222" s="8">
        <f>87.38+0.77+26.54</f>
        <v>114.69</v>
      </c>
      <c r="G222" s="11" t="s">
        <v>17</v>
      </c>
      <c r="H222" s="11" t="s">
        <v>17</v>
      </c>
      <c r="I222" s="8" t="s">
        <v>18</v>
      </c>
      <c r="J222" s="8" t="s">
        <v>19</v>
      </c>
      <c r="K222" s="7" t="s">
        <v>77</v>
      </c>
      <c r="L222" s="11" t="s">
        <v>17</v>
      </c>
    </row>
    <row r="223" spans="1:12" ht="22.5">
      <c r="A223" s="7">
        <f>MAX(A$4:$B222)+1</f>
        <v>126</v>
      </c>
      <c r="B223" s="7" t="s">
        <v>315</v>
      </c>
      <c r="C223" s="7" t="s">
        <v>316</v>
      </c>
      <c r="D223" s="7" t="s">
        <v>16</v>
      </c>
      <c r="E223" s="8">
        <v>575.77</v>
      </c>
      <c r="F223" s="8">
        <f>6.33+40.09</f>
        <v>46.42</v>
      </c>
      <c r="G223" s="11" t="s">
        <v>17</v>
      </c>
      <c r="H223" s="11" t="s">
        <v>17</v>
      </c>
      <c r="I223" s="8" t="s">
        <v>18</v>
      </c>
      <c r="J223" s="8" t="s">
        <v>19</v>
      </c>
      <c r="K223" s="7" t="s">
        <v>77</v>
      </c>
      <c r="L223" s="11" t="s">
        <v>17</v>
      </c>
    </row>
    <row r="224" spans="1:12" ht="22.5">
      <c r="A224" s="7">
        <f>MAX(A$4:$B223)+1</f>
        <v>127</v>
      </c>
      <c r="B224" s="7" t="s">
        <v>317</v>
      </c>
      <c r="C224" s="7"/>
      <c r="D224" s="7"/>
      <c r="E224" s="8"/>
      <c r="F224" s="8"/>
      <c r="G224" s="11" t="s">
        <v>17</v>
      </c>
      <c r="H224" s="11" t="s">
        <v>17</v>
      </c>
      <c r="I224" s="8" t="s">
        <v>18</v>
      </c>
      <c r="J224" s="8"/>
      <c r="K224" s="7" t="s">
        <v>77</v>
      </c>
      <c r="L224" s="11" t="s">
        <v>17</v>
      </c>
    </row>
    <row r="225" spans="1:12" ht="33.75">
      <c r="A225" s="7">
        <f>MAX(A$4:$B224)+1</f>
        <v>128</v>
      </c>
      <c r="B225" s="7" t="s">
        <v>318</v>
      </c>
      <c r="C225" s="7" t="s">
        <v>319</v>
      </c>
      <c r="D225" s="7" t="s">
        <v>320</v>
      </c>
      <c r="E225" s="8">
        <v>232.42</v>
      </c>
      <c r="F225" s="8">
        <f>61.76+11.07</f>
        <v>72.83</v>
      </c>
      <c r="G225" s="7" t="s">
        <v>17</v>
      </c>
      <c r="H225" s="7" t="s">
        <v>17</v>
      </c>
      <c r="I225" s="8" t="s">
        <v>18</v>
      </c>
      <c r="J225" s="8" t="s">
        <v>19</v>
      </c>
      <c r="K225" s="7" t="s">
        <v>321</v>
      </c>
      <c r="L225" s="7" t="s">
        <v>17</v>
      </c>
    </row>
    <row r="226" spans="1:12" ht="45">
      <c r="A226" s="7">
        <f>MAX(A$4:$B225)+1</f>
        <v>129</v>
      </c>
      <c r="B226" s="7" t="s">
        <v>322</v>
      </c>
      <c r="C226" s="7" t="s">
        <v>323</v>
      </c>
      <c r="D226" s="7" t="s">
        <v>324</v>
      </c>
      <c r="E226" s="8">
        <v>1067.02</v>
      </c>
      <c r="F226" s="8">
        <f>229.08-200.33</f>
        <v>28.75</v>
      </c>
      <c r="G226" s="7" t="s">
        <v>17</v>
      </c>
      <c r="H226" s="7" t="s">
        <v>17</v>
      </c>
      <c r="I226" s="8" t="s">
        <v>18</v>
      </c>
      <c r="J226" s="30" t="s">
        <v>19</v>
      </c>
      <c r="K226" s="7" t="s">
        <v>43</v>
      </c>
      <c r="L226" s="7" t="s">
        <v>17</v>
      </c>
    </row>
    <row r="227" spans="1:12" ht="22.5">
      <c r="A227" s="7"/>
      <c r="B227" s="7"/>
      <c r="C227" s="7" t="s">
        <v>325</v>
      </c>
      <c r="D227" s="7" t="s">
        <v>326</v>
      </c>
      <c r="E227" s="8" t="s">
        <v>17</v>
      </c>
      <c r="F227" s="8">
        <v>68.16</v>
      </c>
      <c r="G227" s="7"/>
      <c r="H227" s="7"/>
      <c r="I227" s="8"/>
      <c r="J227" s="30" t="s">
        <v>19</v>
      </c>
      <c r="K227" s="7"/>
      <c r="L227" s="7"/>
    </row>
    <row r="228" spans="1:12" ht="33.75">
      <c r="A228" s="7">
        <f>MAX(A$4:$B227)+1</f>
        <v>130</v>
      </c>
      <c r="B228" s="7" t="s">
        <v>327</v>
      </c>
      <c r="C228" s="7" t="s">
        <v>328</v>
      </c>
      <c r="D228" s="7" t="s">
        <v>329</v>
      </c>
      <c r="E228" s="8">
        <v>2571.49</v>
      </c>
      <c r="F228" s="8">
        <v>130.06</v>
      </c>
      <c r="G228" s="7" t="s">
        <v>17</v>
      </c>
      <c r="H228" s="7" t="s">
        <v>17</v>
      </c>
      <c r="I228" s="8" t="s">
        <v>18</v>
      </c>
      <c r="J228" s="8" t="s">
        <v>19</v>
      </c>
      <c r="K228" s="7" t="s">
        <v>43</v>
      </c>
      <c r="L228" s="7" t="s">
        <v>17</v>
      </c>
    </row>
    <row r="229" spans="1:12" ht="56.25">
      <c r="A229" s="7"/>
      <c r="B229" s="7"/>
      <c r="C229" s="7" t="s">
        <v>330</v>
      </c>
      <c r="D229" s="7" t="s">
        <v>331</v>
      </c>
      <c r="E229" s="8">
        <v>2571.49</v>
      </c>
      <c r="F229" s="8">
        <v>185.69</v>
      </c>
      <c r="G229" s="7"/>
      <c r="H229" s="7"/>
      <c r="I229" s="8"/>
      <c r="J229" s="8" t="s">
        <v>19</v>
      </c>
      <c r="K229" s="7"/>
      <c r="L229" s="7"/>
    </row>
    <row r="230" spans="1:12" ht="45">
      <c r="A230" s="7"/>
      <c r="B230" s="7"/>
      <c r="C230" s="7" t="s">
        <v>332</v>
      </c>
      <c r="D230" s="7" t="s">
        <v>333</v>
      </c>
      <c r="E230" s="8">
        <v>2584.77</v>
      </c>
      <c r="F230" s="8">
        <f>15+221.37</f>
        <v>236.37</v>
      </c>
      <c r="G230" s="7"/>
      <c r="H230" s="7"/>
      <c r="I230" s="8"/>
      <c r="J230" s="8"/>
      <c r="K230" s="7"/>
      <c r="L230" s="7"/>
    </row>
    <row r="231" spans="1:12" ht="78.75">
      <c r="A231" s="7"/>
      <c r="B231" s="7"/>
      <c r="C231" s="7" t="s">
        <v>334</v>
      </c>
      <c r="D231" s="7" t="s">
        <v>335</v>
      </c>
      <c r="E231" s="8">
        <v>4529.47</v>
      </c>
      <c r="F231" s="8">
        <v>929.63</v>
      </c>
      <c r="G231" s="7"/>
      <c r="H231" s="7"/>
      <c r="I231" s="8"/>
      <c r="J231" s="8"/>
      <c r="K231" s="7"/>
      <c r="L231" s="7"/>
    </row>
    <row r="232" spans="1:12" ht="22.5">
      <c r="A232" s="7"/>
      <c r="B232" s="7"/>
      <c r="C232" s="7" t="s">
        <v>336</v>
      </c>
      <c r="D232" s="7" t="s">
        <v>329</v>
      </c>
      <c r="E232" s="8">
        <v>1169.37</v>
      </c>
      <c r="F232" s="8">
        <v>189.37</v>
      </c>
      <c r="G232" s="7"/>
      <c r="H232" s="7"/>
      <c r="I232" s="8"/>
      <c r="J232" s="8"/>
      <c r="K232" s="7"/>
      <c r="L232" s="7"/>
    </row>
    <row r="233" spans="1:12" ht="22.5">
      <c r="A233" s="7"/>
      <c r="B233" s="7"/>
      <c r="C233" s="7" t="s">
        <v>337</v>
      </c>
      <c r="D233" s="7" t="s">
        <v>329</v>
      </c>
      <c r="E233" s="8">
        <v>1266.6</v>
      </c>
      <c r="F233" s="8">
        <v>18.78</v>
      </c>
      <c r="G233" s="7"/>
      <c r="H233" s="7"/>
      <c r="I233" s="8"/>
      <c r="J233" s="8"/>
      <c r="K233" s="7"/>
      <c r="L233" s="7"/>
    </row>
    <row r="234" spans="1:12" ht="101.25">
      <c r="A234" s="7"/>
      <c r="B234" s="7"/>
      <c r="C234" s="7" t="s">
        <v>338</v>
      </c>
      <c r="D234" s="7" t="s">
        <v>339</v>
      </c>
      <c r="E234" s="8">
        <v>3616.32</v>
      </c>
      <c r="F234" s="8">
        <f>833.7+1383.49</f>
        <v>2217.19</v>
      </c>
      <c r="G234" s="7"/>
      <c r="H234" s="7"/>
      <c r="I234" s="8"/>
      <c r="J234" s="8" t="s">
        <v>19</v>
      </c>
      <c r="K234" s="7"/>
      <c r="L234" s="7"/>
    </row>
    <row r="235" spans="1:12" ht="14.25">
      <c r="A235" s="7"/>
      <c r="B235" s="7"/>
      <c r="C235" s="7" t="s">
        <v>340</v>
      </c>
      <c r="D235" s="7" t="s">
        <v>341</v>
      </c>
      <c r="E235" s="8">
        <v>17.6</v>
      </c>
      <c r="F235" s="8" t="s">
        <v>17</v>
      </c>
      <c r="G235" s="7"/>
      <c r="H235" s="7"/>
      <c r="I235" s="8"/>
      <c r="J235" s="8" t="s">
        <v>19</v>
      </c>
      <c r="K235" s="7"/>
      <c r="L235" s="7"/>
    </row>
    <row r="236" spans="1:12" ht="22.5">
      <c r="A236" s="7"/>
      <c r="B236" s="7"/>
      <c r="C236" s="7" t="s">
        <v>342</v>
      </c>
      <c r="D236" s="7" t="s">
        <v>343</v>
      </c>
      <c r="E236" s="8" t="s">
        <v>17</v>
      </c>
      <c r="F236" s="8">
        <v>28.34</v>
      </c>
      <c r="G236" s="7"/>
      <c r="H236" s="7"/>
      <c r="I236" s="8"/>
      <c r="J236" s="8" t="s">
        <v>19</v>
      </c>
      <c r="K236" s="7"/>
      <c r="L236" s="7"/>
    </row>
    <row r="237" spans="1:12" ht="22.5">
      <c r="A237" s="7"/>
      <c r="B237" s="7"/>
      <c r="C237" s="7" t="s">
        <v>344</v>
      </c>
      <c r="D237" s="7" t="s">
        <v>333</v>
      </c>
      <c r="E237" s="8">
        <v>5.1</v>
      </c>
      <c r="F237" s="8" t="s">
        <v>17</v>
      </c>
      <c r="G237" s="7"/>
      <c r="H237" s="7"/>
      <c r="I237" s="8"/>
      <c r="J237" s="8" t="s">
        <v>19</v>
      </c>
      <c r="K237" s="7"/>
      <c r="L237" s="7"/>
    </row>
    <row r="238" spans="1:12" ht="82.5" customHeight="1">
      <c r="A238" s="28" t="s">
        <v>345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</sheetData>
  <sheetProtection/>
  <autoFilter ref="A3:L238"/>
  <mergeCells count="416">
    <mergeCell ref="A1:L1"/>
    <mergeCell ref="A2:L2"/>
    <mergeCell ref="A238:L238"/>
    <mergeCell ref="A4:A5"/>
    <mergeCell ref="A6:A8"/>
    <mergeCell ref="A11:A12"/>
    <mergeCell ref="A13:A19"/>
    <mergeCell ref="A20:A22"/>
    <mergeCell ref="A24:A27"/>
    <mergeCell ref="A29:A32"/>
    <mergeCell ref="A36:A37"/>
    <mergeCell ref="A38:A42"/>
    <mergeCell ref="A44:A47"/>
    <mergeCell ref="A49:A50"/>
    <mergeCell ref="A58:A59"/>
    <mergeCell ref="A87:A89"/>
    <mergeCell ref="A90:A95"/>
    <mergeCell ref="A97:A100"/>
    <mergeCell ref="A101:A105"/>
    <mergeCell ref="A106:A110"/>
    <mergeCell ref="A111:A113"/>
    <mergeCell ref="A114:A117"/>
    <mergeCell ref="A120:A123"/>
    <mergeCell ref="A124:A125"/>
    <mergeCell ref="A139:A147"/>
    <mergeCell ref="A155:A156"/>
    <mergeCell ref="A159:A160"/>
    <mergeCell ref="A162:A163"/>
    <mergeCell ref="A164:A169"/>
    <mergeCell ref="A170:A172"/>
    <mergeCell ref="A173:A176"/>
    <mergeCell ref="A177:A183"/>
    <mergeCell ref="A186:A189"/>
    <mergeCell ref="A190:A195"/>
    <mergeCell ref="A196:A200"/>
    <mergeCell ref="A226:A227"/>
    <mergeCell ref="A228:A237"/>
    <mergeCell ref="B155:B156"/>
    <mergeCell ref="B226:B227"/>
    <mergeCell ref="B228:B237"/>
    <mergeCell ref="C4:C5"/>
    <mergeCell ref="C6:C8"/>
    <mergeCell ref="C11:C12"/>
    <mergeCell ref="C13:C19"/>
    <mergeCell ref="C20:C22"/>
    <mergeCell ref="C24:C27"/>
    <mergeCell ref="C29:C32"/>
    <mergeCell ref="C36:C37"/>
    <mergeCell ref="C38:C42"/>
    <mergeCell ref="C44:C47"/>
    <mergeCell ref="C49:C50"/>
    <mergeCell ref="C54:C55"/>
    <mergeCell ref="C58:C59"/>
    <mergeCell ref="C60:C62"/>
    <mergeCell ref="C66:C67"/>
    <mergeCell ref="C68:C72"/>
    <mergeCell ref="C73:C74"/>
    <mergeCell ref="C77:C78"/>
    <mergeCell ref="C81:C85"/>
    <mergeCell ref="C87:C89"/>
    <mergeCell ref="C90:C95"/>
    <mergeCell ref="C97:C100"/>
    <mergeCell ref="C101:C105"/>
    <mergeCell ref="C106:C110"/>
    <mergeCell ref="C111:C113"/>
    <mergeCell ref="C114:C117"/>
    <mergeCell ref="C120:C123"/>
    <mergeCell ref="C124:C126"/>
    <mergeCell ref="C128:C130"/>
    <mergeCell ref="C133:C138"/>
    <mergeCell ref="C139:C147"/>
    <mergeCell ref="C148:C149"/>
    <mergeCell ref="C159:C160"/>
    <mergeCell ref="C162:C163"/>
    <mergeCell ref="C164:C169"/>
    <mergeCell ref="C170:C172"/>
    <mergeCell ref="C173:C176"/>
    <mergeCell ref="C177:C185"/>
    <mergeCell ref="C186:C189"/>
    <mergeCell ref="C190:C195"/>
    <mergeCell ref="C196:C200"/>
    <mergeCell ref="C214:C216"/>
    <mergeCell ref="C217:C221"/>
    <mergeCell ref="C223:C224"/>
    <mergeCell ref="D4:D5"/>
    <mergeCell ref="D6:D8"/>
    <mergeCell ref="D11:D12"/>
    <mergeCell ref="D13:D19"/>
    <mergeCell ref="D20:D22"/>
    <mergeCell ref="D24:D27"/>
    <mergeCell ref="D29:D32"/>
    <mergeCell ref="D36:D37"/>
    <mergeCell ref="D38:D42"/>
    <mergeCell ref="D44:D47"/>
    <mergeCell ref="D49:D50"/>
    <mergeCell ref="D54:D55"/>
    <mergeCell ref="D58:D59"/>
    <mergeCell ref="D60:D62"/>
    <mergeCell ref="D66:D67"/>
    <mergeCell ref="D68:D72"/>
    <mergeCell ref="D73:D74"/>
    <mergeCell ref="D77:D78"/>
    <mergeCell ref="D81:D85"/>
    <mergeCell ref="D87:D89"/>
    <mergeCell ref="D90:D95"/>
    <mergeCell ref="D97:D100"/>
    <mergeCell ref="D101:D105"/>
    <mergeCell ref="D106:D110"/>
    <mergeCell ref="D111:D113"/>
    <mergeCell ref="D114:D117"/>
    <mergeCell ref="D120:D123"/>
    <mergeCell ref="D124:D126"/>
    <mergeCell ref="D128:D130"/>
    <mergeCell ref="D134:D138"/>
    <mergeCell ref="D139:D147"/>
    <mergeCell ref="D148:D149"/>
    <mergeCell ref="D159:D160"/>
    <mergeCell ref="D162:D163"/>
    <mergeCell ref="D164:D169"/>
    <mergeCell ref="D170:D172"/>
    <mergeCell ref="D173:D176"/>
    <mergeCell ref="D177:D185"/>
    <mergeCell ref="D186:D189"/>
    <mergeCell ref="D190:D195"/>
    <mergeCell ref="D196:D200"/>
    <mergeCell ref="D214:D216"/>
    <mergeCell ref="D217:D221"/>
    <mergeCell ref="D223:D224"/>
    <mergeCell ref="E4:E5"/>
    <mergeCell ref="E20:E22"/>
    <mergeCell ref="E24:E27"/>
    <mergeCell ref="E29:E32"/>
    <mergeCell ref="E36:E37"/>
    <mergeCell ref="E38:E42"/>
    <mergeCell ref="E44:E47"/>
    <mergeCell ref="E49:E50"/>
    <mergeCell ref="E58:E59"/>
    <mergeCell ref="E87:E89"/>
    <mergeCell ref="E90:E95"/>
    <mergeCell ref="E97:E100"/>
    <mergeCell ref="E101:E105"/>
    <mergeCell ref="E106:E110"/>
    <mergeCell ref="E111:E113"/>
    <mergeCell ref="E114:E117"/>
    <mergeCell ref="E124:E126"/>
    <mergeCell ref="E133:E138"/>
    <mergeCell ref="E139:E140"/>
    <mergeCell ref="E159:E160"/>
    <mergeCell ref="E162:E163"/>
    <mergeCell ref="E164:E169"/>
    <mergeCell ref="E170:E172"/>
    <mergeCell ref="E173:E176"/>
    <mergeCell ref="E177:E183"/>
    <mergeCell ref="E186:E189"/>
    <mergeCell ref="E190:E195"/>
    <mergeCell ref="E196:E200"/>
    <mergeCell ref="E214:E216"/>
    <mergeCell ref="E217:E221"/>
    <mergeCell ref="E223:E224"/>
    <mergeCell ref="F4:F5"/>
    <mergeCell ref="F6:F8"/>
    <mergeCell ref="F11:F12"/>
    <mergeCell ref="F13:F19"/>
    <mergeCell ref="F20:F22"/>
    <mergeCell ref="F24:F27"/>
    <mergeCell ref="F29:F32"/>
    <mergeCell ref="F36:F37"/>
    <mergeCell ref="F38:F42"/>
    <mergeCell ref="F44:F47"/>
    <mergeCell ref="F49:F50"/>
    <mergeCell ref="F54:F55"/>
    <mergeCell ref="F58:F59"/>
    <mergeCell ref="F60:F62"/>
    <mergeCell ref="F66:F67"/>
    <mergeCell ref="F68:F72"/>
    <mergeCell ref="F73:F74"/>
    <mergeCell ref="F77:F78"/>
    <mergeCell ref="F81:F85"/>
    <mergeCell ref="F87:F89"/>
    <mergeCell ref="F90:F95"/>
    <mergeCell ref="F97:F100"/>
    <mergeCell ref="F101:F105"/>
    <mergeCell ref="F106:F110"/>
    <mergeCell ref="F111:F113"/>
    <mergeCell ref="F114:F117"/>
    <mergeCell ref="F120:F123"/>
    <mergeCell ref="F124:F126"/>
    <mergeCell ref="F128:F130"/>
    <mergeCell ref="F133:F138"/>
    <mergeCell ref="F139:F147"/>
    <mergeCell ref="F148:F149"/>
    <mergeCell ref="F159:F160"/>
    <mergeCell ref="F162:F163"/>
    <mergeCell ref="F164:F169"/>
    <mergeCell ref="F170:F172"/>
    <mergeCell ref="F173:F176"/>
    <mergeCell ref="F177:F185"/>
    <mergeCell ref="F186:F189"/>
    <mergeCell ref="F190:F195"/>
    <mergeCell ref="F196:F200"/>
    <mergeCell ref="F214:F216"/>
    <mergeCell ref="F217:F221"/>
    <mergeCell ref="F223:F224"/>
    <mergeCell ref="G4:G5"/>
    <mergeCell ref="G6:G8"/>
    <mergeCell ref="G11:G12"/>
    <mergeCell ref="G13:G19"/>
    <mergeCell ref="G20:G22"/>
    <mergeCell ref="G24:G27"/>
    <mergeCell ref="G29:G32"/>
    <mergeCell ref="G36:G37"/>
    <mergeCell ref="G38:G42"/>
    <mergeCell ref="G44:G47"/>
    <mergeCell ref="G49:G50"/>
    <mergeCell ref="G58:G59"/>
    <mergeCell ref="G87:G89"/>
    <mergeCell ref="G90:G95"/>
    <mergeCell ref="G97:G100"/>
    <mergeCell ref="G101:G105"/>
    <mergeCell ref="G106:G110"/>
    <mergeCell ref="G111:G113"/>
    <mergeCell ref="G114:G117"/>
    <mergeCell ref="G120:G123"/>
    <mergeCell ref="G124:G125"/>
    <mergeCell ref="G139:G147"/>
    <mergeCell ref="G155:G156"/>
    <mergeCell ref="G159:G160"/>
    <mergeCell ref="G162:G163"/>
    <mergeCell ref="G164:G169"/>
    <mergeCell ref="G170:G172"/>
    <mergeCell ref="G173:G176"/>
    <mergeCell ref="G177:G183"/>
    <mergeCell ref="G186:G189"/>
    <mergeCell ref="G190:G195"/>
    <mergeCell ref="G196:G200"/>
    <mergeCell ref="G226:G227"/>
    <mergeCell ref="G228:G237"/>
    <mergeCell ref="H4:H5"/>
    <mergeCell ref="H6:H8"/>
    <mergeCell ref="H11:H12"/>
    <mergeCell ref="H13:H19"/>
    <mergeCell ref="H20:H22"/>
    <mergeCell ref="H24:H27"/>
    <mergeCell ref="H29:H32"/>
    <mergeCell ref="H36:H37"/>
    <mergeCell ref="H38:H42"/>
    <mergeCell ref="H44:H47"/>
    <mergeCell ref="H49:H50"/>
    <mergeCell ref="H58:H59"/>
    <mergeCell ref="H87:H89"/>
    <mergeCell ref="H90:H95"/>
    <mergeCell ref="H97:H100"/>
    <mergeCell ref="H101:H105"/>
    <mergeCell ref="H106:H110"/>
    <mergeCell ref="H111:H113"/>
    <mergeCell ref="H114:H117"/>
    <mergeCell ref="H120:H123"/>
    <mergeCell ref="H124:H125"/>
    <mergeCell ref="H139:H147"/>
    <mergeCell ref="H155:H156"/>
    <mergeCell ref="H159:H160"/>
    <mergeCell ref="H162:H163"/>
    <mergeCell ref="H164:H169"/>
    <mergeCell ref="H170:H172"/>
    <mergeCell ref="H173:H176"/>
    <mergeCell ref="H177:H183"/>
    <mergeCell ref="H186:H189"/>
    <mergeCell ref="H190:H195"/>
    <mergeCell ref="H196:H200"/>
    <mergeCell ref="H226:H227"/>
    <mergeCell ref="H228:H237"/>
    <mergeCell ref="I4:I5"/>
    <mergeCell ref="I6:I8"/>
    <mergeCell ref="I11:I12"/>
    <mergeCell ref="I13:I19"/>
    <mergeCell ref="I20:I22"/>
    <mergeCell ref="I24:I27"/>
    <mergeCell ref="I29:I32"/>
    <mergeCell ref="I36:I37"/>
    <mergeCell ref="I38:I42"/>
    <mergeCell ref="I44:I47"/>
    <mergeCell ref="I49:I50"/>
    <mergeCell ref="I58:I59"/>
    <mergeCell ref="I87:I89"/>
    <mergeCell ref="I90:I95"/>
    <mergeCell ref="I97:I100"/>
    <mergeCell ref="I101:I105"/>
    <mergeCell ref="I106:I110"/>
    <mergeCell ref="I111:I113"/>
    <mergeCell ref="I114:I117"/>
    <mergeCell ref="I120:I123"/>
    <mergeCell ref="I124:I125"/>
    <mergeCell ref="I128:I130"/>
    <mergeCell ref="I139:I147"/>
    <mergeCell ref="I155:I156"/>
    <mergeCell ref="I159:I160"/>
    <mergeCell ref="I162:I163"/>
    <mergeCell ref="I164:I169"/>
    <mergeCell ref="I170:I172"/>
    <mergeCell ref="I173:I176"/>
    <mergeCell ref="I177:I183"/>
    <mergeCell ref="I186:I189"/>
    <mergeCell ref="I190:I195"/>
    <mergeCell ref="I196:I200"/>
    <mergeCell ref="I226:I227"/>
    <mergeCell ref="I228:I237"/>
    <mergeCell ref="J4:J5"/>
    <mergeCell ref="J6:J8"/>
    <mergeCell ref="J11:J12"/>
    <mergeCell ref="J13:J19"/>
    <mergeCell ref="J20:J22"/>
    <mergeCell ref="J24:J27"/>
    <mergeCell ref="J29:J32"/>
    <mergeCell ref="J36:J37"/>
    <mergeCell ref="J38:J42"/>
    <mergeCell ref="J44:J47"/>
    <mergeCell ref="J49:J50"/>
    <mergeCell ref="J54:J55"/>
    <mergeCell ref="J58:J59"/>
    <mergeCell ref="J60:J62"/>
    <mergeCell ref="J66:J67"/>
    <mergeCell ref="J68:J72"/>
    <mergeCell ref="J73:J74"/>
    <mergeCell ref="J77:J78"/>
    <mergeCell ref="J81:J85"/>
    <mergeCell ref="J87:J89"/>
    <mergeCell ref="J90:J95"/>
    <mergeCell ref="J97:J100"/>
    <mergeCell ref="J101:J105"/>
    <mergeCell ref="J106:J110"/>
    <mergeCell ref="J111:J113"/>
    <mergeCell ref="J114:J117"/>
    <mergeCell ref="J120:J123"/>
    <mergeCell ref="J124:J126"/>
    <mergeCell ref="J128:J130"/>
    <mergeCell ref="J139:J147"/>
    <mergeCell ref="J148:J149"/>
    <mergeCell ref="J155:J156"/>
    <mergeCell ref="J159:J160"/>
    <mergeCell ref="J162:J163"/>
    <mergeCell ref="J164:J169"/>
    <mergeCell ref="J170:J172"/>
    <mergeCell ref="J173:J176"/>
    <mergeCell ref="J177:J185"/>
    <mergeCell ref="J186:J189"/>
    <mergeCell ref="J190:J195"/>
    <mergeCell ref="J196:J200"/>
    <mergeCell ref="J214:J216"/>
    <mergeCell ref="J217:J221"/>
    <mergeCell ref="J223:J224"/>
    <mergeCell ref="J229:J233"/>
    <mergeCell ref="K4:K5"/>
    <mergeCell ref="K6:K8"/>
    <mergeCell ref="K11:K12"/>
    <mergeCell ref="K13:K19"/>
    <mergeCell ref="K20:K22"/>
    <mergeCell ref="K24:K27"/>
    <mergeCell ref="K29:K32"/>
    <mergeCell ref="K36:K37"/>
    <mergeCell ref="K38:K42"/>
    <mergeCell ref="K44:K47"/>
    <mergeCell ref="K49:K50"/>
    <mergeCell ref="K58:K59"/>
    <mergeCell ref="K87:K89"/>
    <mergeCell ref="K90:K95"/>
    <mergeCell ref="K97:K100"/>
    <mergeCell ref="K101:K105"/>
    <mergeCell ref="K106:K110"/>
    <mergeCell ref="K111:K113"/>
    <mergeCell ref="K114:K117"/>
    <mergeCell ref="K120:K123"/>
    <mergeCell ref="K124:K125"/>
    <mergeCell ref="K139:K147"/>
    <mergeCell ref="K155:K156"/>
    <mergeCell ref="K159:K160"/>
    <mergeCell ref="K162:K163"/>
    <mergeCell ref="K170:K172"/>
    <mergeCell ref="K186:K189"/>
    <mergeCell ref="K190:K195"/>
    <mergeCell ref="K196:K200"/>
    <mergeCell ref="K226:K227"/>
    <mergeCell ref="K228:K237"/>
    <mergeCell ref="L4:L5"/>
    <mergeCell ref="L6:L8"/>
    <mergeCell ref="L11:L12"/>
    <mergeCell ref="L13:L19"/>
    <mergeCell ref="L20:L22"/>
    <mergeCell ref="L24:L27"/>
    <mergeCell ref="L29:L32"/>
    <mergeCell ref="L36:L37"/>
    <mergeCell ref="L38:L42"/>
    <mergeCell ref="L44:L47"/>
    <mergeCell ref="L49:L50"/>
    <mergeCell ref="L58:L59"/>
    <mergeCell ref="L87:L89"/>
    <mergeCell ref="L90:L95"/>
    <mergeCell ref="L97:L100"/>
    <mergeCell ref="L101:L105"/>
    <mergeCell ref="L106:L110"/>
    <mergeCell ref="L111:L113"/>
    <mergeCell ref="L114:L117"/>
    <mergeCell ref="L120:L123"/>
    <mergeCell ref="L124:L125"/>
    <mergeCell ref="L139:L147"/>
    <mergeCell ref="L155:L156"/>
    <mergeCell ref="L159:L160"/>
    <mergeCell ref="L162:L163"/>
    <mergeCell ref="L164:L169"/>
    <mergeCell ref="L170:L172"/>
    <mergeCell ref="L173:L176"/>
    <mergeCell ref="L177:L183"/>
    <mergeCell ref="L186:L189"/>
    <mergeCell ref="L190:L195"/>
    <mergeCell ref="L196:L200"/>
    <mergeCell ref="L226:L227"/>
    <mergeCell ref="L228:L2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kjy</cp:lastModifiedBy>
  <cp:lastPrinted>2010-05-13T07:56:26Z</cp:lastPrinted>
  <dcterms:created xsi:type="dcterms:W3CDTF">2006-05-23T10:04:15Z</dcterms:created>
  <dcterms:modified xsi:type="dcterms:W3CDTF">2023-04-20T02:48:52Z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38F03301D1104D9C8B7857A44014E931_13</vt:lpwstr>
  </property>
</Properties>
</file>